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omero\Desktop\Proyectos\Burrito\"/>
    </mc:Choice>
  </mc:AlternateContent>
  <bookViews>
    <workbookView xWindow="0" yWindow="0" windowWidth="20490" windowHeight="7650"/>
  </bookViews>
  <sheets>
    <sheet name="Presentacion" sheetId="2" r:id="rId1"/>
    <sheet name="Ejemplo macetas" sheetId="8" r:id="rId2"/>
    <sheet name="Ejemplo ropa" sheetId="7" r:id="rId3"/>
    <sheet name="Empaque" sheetId="10" r:id="rId4"/>
    <sheet name="Comparador" sheetId="6" r:id="rId5"/>
  </sheets>
  <definedNames>
    <definedName name="_xlnm._FilterDatabase" localSheetId="1" hidden="1">'Ejemplo macetas'!#REF!</definedName>
    <definedName name="_xlnm._FilterDatabase" localSheetId="2" hidden="1">'Ejemplo ropa'!#REF!</definedName>
    <definedName name="_xlnm._FilterDatabase" localSheetId="3" hidden="1">Empaque!#REF!</definedName>
    <definedName name="_xlnm.Extract" localSheetId="1">'Ejemplo macetas'!#REF!</definedName>
    <definedName name="_xlnm.Extract" localSheetId="2">'Ejemplo ropa'!#REF!</definedName>
    <definedName name="_xlnm.Extract" localSheetId="3">Empaque!#REF!</definedName>
  </definedNames>
  <calcPr calcId="162913"/>
</workbook>
</file>

<file path=xl/calcChain.xml><?xml version="1.0" encoding="utf-8"?>
<calcChain xmlns="http://schemas.openxmlformats.org/spreadsheetml/2006/main">
  <c r="F17" i="10" l="1"/>
  <c r="B17" i="10"/>
  <c r="H29" i="7" l="1"/>
  <c r="J34" i="8"/>
  <c r="J33" i="8"/>
  <c r="J32" i="8"/>
  <c r="F24" i="8"/>
  <c r="J8" i="8"/>
  <c r="J7" i="8"/>
  <c r="J6" i="8"/>
  <c r="G42" i="8" l="1"/>
  <c r="G43" i="8"/>
  <c r="G44" i="8"/>
  <c r="G45" i="8"/>
  <c r="G57" i="8"/>
  <c r="G56" i="8"/>
  <c r="G55" i="8"/>
  <c r="G54" i="8"/>
  <c r="G53" i="8"/>
  <c r="G52" i="8"/>
  <c r="G32" i="8"/>
  <c r="G33" i="8"/>
  <c r="G34" i="8"/>
  <c r="G35" i="8"/>
  <c r="G36" i="8"/>
  <c r="G37" i="8"/>
  <c r="G38" i="8"/>
  <c r="G39" i="8"/>
  <c r="G40" i="8"/>
  <c r="G41" i="8"/>
  <c r="G46" i="8"/>
  <c r="G47" i="8"/>
  <c r="G48" i="8"/>
  <c r="G49" i="8"/>
  <c r="G50" i="8"/>
  <c r="G51" i="8"/>
  <c r="G31" i="8"/>
  <c r="L60" i="7"/>
  <c r="L61" i="7"/>
  <c r="L62" i="7"/>
  <c r="L63" i="7"/>
  <c r="L64" i="7"/>
  <c r="L65" i="7"/>
  <c r="L66" i="7"/>
  <c r="L67" i="7"/>
  <c r="L68" i="7"/>
  <c r="L69" i="7"/>
  <c r="L39" i="7"/>
  <c r="L40" i="7"/>
  <c r="L41" i="7"/>
  <c r="L42" i="7"/>
  <c r="L43" i="7"/>
  <c r="L44" i="7"/>
  <c r="L45" i="7"/>
  <c r="L46" i="7"/>
  <c r="L47" i="7"/>
  <c r="L48" i="7"/>
  <c r="L49" i="7"/>
  <c r="L50" i="7"/>
  <c r="L51" i="7"/>
  <c r="L52" i="7"/>
  <c r="L53" i="7"/>
  <c r="L54" i="7"/>
  <c r="L55" i="7"/>
  <c r="L56" i="7"/>
  <c r="L57" i="7"/>
  <c r="L58" i="7"/>
  <c r="L59" i="7"/>
  <c r="L38" i="7"/>
  <c r="M55" i="7"/>
  <c r="M56" i="7"/>
  <c r="M57" i="7"/>
  <c r="M58" i="7"/>
  <c r="M59" i="7"/>
  <c r="M60" i="7"/>
  <c r="M61" i="7"/>
  <c r="M62" i="7"/>
  <c r="M63" i="7"/>
  <c r="M64" i="7"/>
  <c r="M65" i="7"/>
  <c r="M66" i="7"/>
  <c r="M67" i="7"/>
  <c r="M68" i="7"/>
  <c r="M69" i="7"/>
  <c r="M39" i="7"/>
  <c r="M40" i="7"/>
  <c r="M41" i="7"/>
  <c r="M42" i="7"/>
  <c r="M43" i="7"/>
  <c r="M44" i="7"/>
  <c r="M45" i="7"/>
  <c r="M46" i="7"/>
  <c r="M47" i="7"/>
  <c r="M48" i="7"/>
  <c r="M49" i="7"/>
  <c r="M50" i="7"/>
  <c r="M51" i="7"/>
  <c r="M52" i="7"/>
  <c r="M53" i="7"/>
  <c r="M54" i="7"/>
  <c r="M38" i="7"/>
  <c r="N59" i="7"/>
  <c r="N61" i="7"/>
  <c r="N62" i="7"/>
  <c r="N63" i="7"/>
  <c r="N65" i="7"/>
  <c r="N66" i="7"/>
  <c r="N67" i="7"/>
  <c r="N69" i="7"/>
  <c r="N39" i="7"/>
  <c r="N44" i="7"/>
  <c r="N45" i="7"/>
  <c r="N49" i="7"/>
  <c r="N50" i="7"/>
  <c r="N57" i="7"/>
  <c r="G7" i="8"/>
  <c r="G8" i="8"/>
  <c r="G9" i="8"/>
  <c r="G10" i="8"/>
  <c r="G11" i="8"/>
  <c r="G12" i="8"/>
  <c r="G13" i="8"/>
  <c r="G14" i="8"/>
  <c r="G15" i="8"/>
  <c r="G16" i="8"/>
  <c r="G17" i="8"/>
  <c r="G18" i="8"/>
  <c r="G19" i="8"/>
  <c r="G20" i="8"/>
  <c r="G21" i="8"/>
  <c r="G22" i="8"/>
  <c r="G23" i="8"/>
  <c r="G6" i="8"/>
  <c r="N38" i="7" l="1"/>
  <c r="L13" i="7"/>
  <c r="L7" i="7"/>
  <c r="L8" i="7"/>
  <c r="L9" i="7"/>
  <c r="M9" i="7" s="1"/>
  <c r="N9" i="7" s="1"/>
  <c r="O9" i="7" s="1"/>
  <c r="L10" i="7"/>
  <c r="L11" i="7"/>
  <c r="L12" i="7"/>
  <c r="L14" i="7"/>
  <c r="L15" i="7"/>
  <c r="L16" i="7"/>
  <c r="L17" i="7"/>
  <c r="L18" i="7"/>
  <c r="L19" i="7"/>
  <c r="L20" i="7"/>
  <c r="L21" i="7"/>
  <c r="L22" i="7"/>
  <c r="L23" i="7"/>
  <c r="L24" i="7"/>
  <c r="L25" i="7"/>
  <c r="L26" i="7"/>
  <c r="L27" i="7"/>
  <c r="L28" i="7"/>
  <c r="L6" i="7"/>
  <c r="O69" i="7" l="1"/>
  <c r="O65" i="7"/>
  <c r="O57" i="7"/>
  <c r="I61" i="7"/>
  <c r="O50" i="7"/>
  <c r="O67" i="7"/>
  <c r="O63" i="7"/>
  <c r="O59" i="7"/>
  <c r="N55" i="7"/>
  <c r="O45" i="7"/>
  <c r="O49" i="7"/>
  <c r="O66" i="7"/>
  <c r="I55" i="7"/>
  <c r="I62" i="7"/>
  <c r="O44" i="7"/>
  <c r="O39" i="7"/>
  <c r="N51" i="7"/>
  <c r="N64" i="7"/>
  <c r="D29" i="6"/>
  <c r="C29" i="6"/>
  <c r="D15" i="6"/>
  <c r="C15" i="6"/>
  <c r="D31" i="6" l="1"/>
  <c r="D18" i="6"/>
  <c r="D17" i="6"/>
  <c r="N43" i="7"/>
  <c r="O43" i="7" s="1"/>
  <c r="N60" i="7"/>
  <c r="O60" i="7" s="1"/>
  <c r="N68" i="7"/>
  <c r="O68" i="7" s="1"/>
  <c r="N48" i="7"/>
  <c r="O48" i="7" s="1"/>
  <c r="N40" i="7"/>
  <c r="O40" i="7" s="1"/>
  <c r="N54" i="7"/>
  <c r="O54" i="7" s="1"/>
  <c r="N46" i="7"/>
  <c r="O46" i="7" s="1"/>
  <c r="N41" i="7"/>
  <c r="O41" i="7" s="1"/>
  <c r="N47" i="7"/>
  <c r="O47" i="7" s="1"/>
  <c r="N56" i="7"/>
  <c r="O56" i="7" s="1"/>
  <c r="N52" i="7"/>
  <c r="O52" i="7" s="1"/>
  <c r="N58" i="7"/>
  <c r="O58" i="7" s="1"/>
  <c r="N42" i="7"/>
  <c r="O42" i="7" s="1"/>
  <c r="N53" i="7"/>
  <c r="O53" i="7" s="1"/>
  <c r="D32" i="6"/>
  <c r="O62" i="7"/>
  <c r="O64" i="7"/>
  <c r="O55" i="7"/>
  <c r="O61" i="7"/>
  <c r="O51" i="7"/>
  <c r="M70" i="7"/>
  <c r="O38" i="7"/>
  <c r="M6" i="7"/>
  <c r="M25" i="7"/>
  <c r="N25" i="7" s="1"/>
  <c r="O25" i="7" s="1"/>
  <c r="M13" i="7"/>
  <c r="N13" i="7" s="1"/>
  <c r="O13" i="7" s="1"/>
  <c r="M14" i="7"/>
  <c r="N14" i="7" s="1"/>
  <c r="O14" i="7" s="1"/>
  <c r="M8" i="7"/>
  <c r="N8" i="7" s="1"/>
  <c r="O8" i="7" s="1"/>
  <c r="M18" i="7"/>
  <c r="N18" i="7" s="1"/>
  <c r="O18" i="7" s="1"/>
  <c r="M7" i="7"/>
  <c r="N7" i="7" s="1"/>
  <c r="O7" i="7" s="1"/>
  <c r="M27" i="7"/>
  <c r="N27" i="7" s="1"/>
  <c r="O27" i="7" s="1"/>
  <c r="M23" i="7"/>
  <c r="N23" i="7" s="1"/>
  <c r="O23" i="7" s="1"/>
  <c r="M19" i="7"/>
  <c r="N19" i="7" s="1"/>
  <c r="O19" i="7" s="1"/>
  <c r="M15" i="7"/>
  <c r="N15" i="7" s="1"/>
  <c r="O15" i="7" s="1"/>
  <c r="M11" i="7"/>
  <c r="N11" i="7" s="1"/>
  <c r="O11" i="7" s="1"/>
  <c r="M24" i="7"/>
  <c r="N24" i="7" s="1"/>
  <c r="O24" i="7" s="1"/>
  <c r="M12" i="7"/>
  <c r="N12" i="7" s="1"/>
  <c r="O12" i="7" s="1"/>
  <c r="M28" i="7"/>
  <c r="N28" i="7" s="1"/>
  <c r="O28" i="7" s="1"/>
  <c r="M21" i="7"/>
  <c r="N21" i="7" s="1"/>
  <c r="O21" i="7" s="1"/>
  <c r="M22" i="7"/>
  <c r="N22" i="7" s="1"/>
  <c r="O22" i="7" s="1"/>
  <c r="M20" i="7"/>
  <c r="N20" i="7" s="1"/>
  <c r="O20" i="7" s="1"/>
  <c r="M16" i="7"/>
  <c r="N16" i="7" s="1"/>
  <c r="O16" i="7" s="1"/>
  <c r="M17" i="7"/>
  <c r="N17" i="7" s="1"/>
  <c r="O17" i="7" s="1"/>
  <c r="M10" i="7"/>
  <c r="N10" i="7" s="1"/>
  <c r="O10" i="7" s="1"/>
  <c r="M26" i="7"/>
  <c r="N26" i="7" s="1"/>
  <c r="O26" i="7" s="1"/>
  <c r="N70" i="7" l="1"/>
  <c r="N71" i="7" s="1"/>
  <c r="N6" i="7"/>
  <c r="M29" i="7"/>
  <c r="O6" i="7" l="1"/>
  <c r="N29" i="7"/>
  <c r="N30" i="7" s="1"/>
</calcChain>
</file>

<file path=xl/sharedStrings.xml><?xml version="1.0" encoding="utf-8"?>
<sst xmlns="http://schemas.openxmlformats.org/spreadsheetml/2006/main" count="374" uniqueCount="152">
  <si>
    <t>N°</t>
  </si>
  <si>
    <t>Subtotal</t>
  </si>
  <si>
    <t>Descuento</t>
  </si>
  <si>
    <t>Ganancia</t>
  </si>
  <si>
    <t>Forma de Pago</t>
  </si>
  <si>
    <t>Otros</t>
  </si>
  <si>
    <t>info@jorgeromero.org</t>
  </si>
  <si>
    <t>www.jorgeromero.org</t>
  </si>
  <si>
    <t>Medición de rentabilidad</t>
  </si>
  <si>
    <t>Utilidad</t>
  </si>
  <si>
    <t>Costo de envío</t>
  </si>
  <si>
    <t>-</t>
  </si>
  <si>
    <t>Precio cobrado al cliente</t>
  </si>
  <si>
    <t>Comisiones</t>
  </si>
  <si>
    <t>VENTA ONLINE</t>
  </si>
  <si>
    <t>Costo de tu producto estrella</t>
  </si>
  <si>
    <t>COMPONENTES</t>
  </si>
  <si>
    <t>VENTA EN TIENDA2</t>
  </si>
  <si>
    <t>Vamos a analizar la utilidad que obtienes en relación a ventas donde el cliente</t>
  </si>
  <si>
    <t>acude contigo (ejemplo tu sucursal), en comparación con ventas online.</t>
  </si>
  <si>
    <t>COMPARACIÓN SUCURSAL VS ONLINE</t>
  </si>
  <si>
    <t>COMPARACIÓN ONLINE ACTUAL VS ONLINE HACE 3 MESES</t>
  </si>
  <si>
    <t>HACE 3 MESES</t>
  </si>
  <si>
    <t>ACTUAL</t>
  </si>
  <si>
    <t>Fecha</t>
  </si>
  <si>
    <t>Descripción</t>
  </si>
  <si>
    <t>Transferencia</t>
  </si>
  <si>
    <t>Medio</t>
  </si>
  <si>
    <t>Costo envío</t>
  </si>
  <si>
    <t>Total cobrado</t>
  </si>
  <si>
    <t>Ganancia neta</t>
  </si>
  <si>
    <t>Online</t>
  </si>
  <si>
    <t>Modelos</t>
  </si>
  <si>
    <t>1-VN007, 1-B007</t>
  </si>
  <si>
    <t>1-RT3, 1-RC022</t>
  </si>
  <si>
    <t>1-PN3</t>
  </si>
  <si>
    <t>1-B003</t>
  </si>
  <si>
    <t>1-VN009</t>
  </si>
  <si>
    <t>1-MS19, 1-VL004</t>
  </si>
  <si>
    <t>1-RC10, 1-RT3</t>
  </si>
  <si>
    <t>1-RT3, 1-CA13, 1RS5</t>
  </si>
  <si>
    <t>1-MS19, 1-PN3</t>
  </si>
  <si>
    <t>1-PA1, 1-TB111</t>
  </si>
  <si>
    <t>1-VN016, 1-RF1</t>
  </si>
  <si>
    <t>1-VL003</t>
  </si>
  <si>
    <t>1-B009</t>
  </si>
  <si>
    <t>1-CHA022, 1-RC4</t>
  </si>
  <si>
    <t>1-MS18</t>
  </si>
  <si>
    <t>1-TB111</t>
  </si>
  <si>
    <t>1-RT11, 1-RT13</t>
  </si>
  <si>
    <t>1-RT10, 1-RA4</t>
  </si>
  <si>
    <t>2-B012</t>
  </si>
  <si>
    <t>1-RF1, 1-RF2</t>
  </si>
  <si>
    <t>1-VN012</t>
  </si>
  <si>
    <t>1-VN009, 1-MS19, 1-B009</t>
  </si>
  <si>
    <t>1-MS05</t>
  </si>
  <si>
    <t>1-B008, 1-RT13</t>
  </si>
  <si>
    <t>1-CA13, 1-RS3</t>
  </si>
  <si>
    <t>1-PN3, 1-PR3</t>
  </si>
  <si>
    <t>1-RC023, 1-RC4, 1-RS7</t>
  </si>
  <si>
    <t>2-PS3, 2-PS4</t>
  </si>
  <si>
    <t>1-RC9</t>
  </si>
  <si>
    <t>1-VN007, 1-RT12</t>
  </si>
  <si>
    <t>1-RF2, 1-RA4</t>
  </si>
  <si>
    <t>1-TB111, 1-RP3, 1-RP7</t>
  </si>
  <si>
    <t>1-B010</t>
  </si>
  <si>
    <t>1-RP3</t>
  </si>
  <si>
    <t>1-VN009, 1-VN015</t>
  </si>
  <si>
    <t>1-B012, 1-RS9</t>
  </si>
  <si>
    <t>1-RT3</t>
  </si>
  <si>
    <t>1-CA13, 1-RC10</t>
  </si>
  <si>
    <t>1-RC022</t>
  </si>
  <si>
    <t>1-B008, 1-RC022, 1-RT10</t>
  </si>
  <si>
    <t>2-RT10, 1-RP3</t>
  </si>
  <si>
    <t>1-B009, 1-CHA022</t>
  </si>
  <si>
    <t>1-CHA12, 1-RS6, 1-RC8</t>
  </si>
  <si>
    <t>1-B003, 1-VN012</t>
  </si>
  <si>
    <t>1-TB115, 1-B007</t>
  </si>
  <si>
    <t>1-VL003, 1-VN007</t>
  </si>
  <si>
    <t>% Ganancia neta</t>
  </si>
  <si>
    <t># Artículos</t>
  </si>
  <si>
    <t>Por pagar</t>
  </si>
  <si>
    <t>1-RC8, 1-CHA10, 1-RF2</t>
  </si>
  <si>
    <t>1-VN012, 1-RP2</t>
  </si>
  <si>
    <t>1-RT13, 1-RC13</t>
  </si>
  <si>
    <t>2-RC9, 1-RC10, 1-PS3</t>
  </si>
  <si>
    <t>1-VN009, 1-MS18</t>
  </si>
  <si>
    <t>1-CHA13, 1-RS7</t>
  </si>
  <si>
    <t>1-PN4, 1-RS5</t>
  </si>
  <si>
    <t>1-PR3, 2-RC10</t>
  </si>
  <si>
    <t>1-RC4, 1-RC023</t>
  </si>
  <si>
    <t>Envío cubierto</t>
  </si>
  <si>
    <t>Envíos a domicilio (tienda de ropa)</t>
  </si>
  <si>
    <t>Mercado con muchos competidores</t>
  </si>
  <si>
    <t>Tipo de envío</t>
  </si>
  <si>
    <t>Mínimo de compra</t>
  </si>
  <si>
    <t>Envíos a domicilio (Macetas)</t>
  </si>
  <si>
    <t>Estrategia de entrega gratis</t>
  </si>
  <si>
    <t>Producto</t>
  </si>
  <si>
    <t>ID</t>
  </si>
  <si>
    <t>Estatus</t>
  </si>
  <si>
    <t>Venta</t>
  </si>
  <si>
    <t>Terracota grande</t>
  </si>
  <si>
    <t>Bowl</t>
  </si>
  <si>
    <t>Hexagonal grande</t>
  </si>
  <si>
    <t>Colgante blanca</t>
  </si>
  <si>
    <t>Cemento grande</t>
  </si>
  <si>
    <t>No</t>
  </si>
  <si>
    <t>Abeja azul</t>
  </si>
  <si>
    <t>Fibra grande</t>
  </si>
  <si>
    <t>Arcilla grande + arcilla chica</t>
  </si>
  <si>
    <t>Arcilla grande</t>
  </si>
  <si>
    <t>Granito chica + fibra de coco</t>
  </si>
  <si>
    <t>Grafito grande</t>
  </si>
  <si>
    <t>Rosa grande + cuadrada chica</t>
  </si>
  <si>
    <t>Chocolate grande + terracota grande</t>
  </si>
  <si>
    <t>Fibra grande + bowl</t>
  </si>
  <si>
    <t>Cemento grande + colgante blanca</t>
  </si>
  <si>
    <t>Cerámica amarilla grande</t>
  </si>
  <si>
    <t>Cerámica grande verde + arcilla chica</t>
  </si>
  <si>
    <t>Cerámica mate</t>
  </si>
  <si>
    <t>Total cotizaciones</t>
  </si>
  <si>
    <t>No. De ventas</t>
  </si>
  <si>
    <t>Porcentaje ventas</t>
  </si>
  <si>
    <t>Chocolate grande</t>
  </si>
  <si>
    <t>Bowl + Abeja azul</t>
  </si>
  <si>
    <t>2 granito chica</t>
  </si>
  <si>
    <t>Arcilla grande + Arcilla chica</t>
  </si>
  <si>
    <t>Rosa grande</t>
  </si>
  <si>
    <t>Arcilla chica</t>
  </si>
  <si>
    <t>2 bowl</t>
  </si>
  <si>
    <t>Granito chica</t>
  </si>
  <si>
    <t>2 colgante blanca</t>
  </si>
  <si>
    <t>Empaques</t>
  </si>
  <si>
    <t>Precio por caja</t>
  </si>
  <si>
    <t>Protecciones (bolsas de aire, plástico burbuja, etc).</t>
  </si>
  <si>
    <t>Papeles para adorno</t>
  </si>
  <si>
    <t>Calcomanías con tu logo</t>
  </si>
  <si>
    <t>Tarjetas de agradecimiento</t>
  </si>
  <si>
    <t>Regalos</t>
  </si>
  <si>
    <t>Muestras de producto</t>
  </si>
  <si>
    <t>Componente</t>
  </si>
  <si>
    <t>Precio</t>
  </si>
  <si>
    <t>Determina el costo de los empaques de tus productos</t>
  </si>
  <si>
    <t>COSTO POR EMPAQUE</t>
  </si>
  <si>
    <t>Material promocional (folletos, puntos de compra, etc.).</t>
  </si>
  <si>
    <t>Adornos especiales (moños, celofán, confeti, etc.).</t>
  </si>
  <si>
    <t>Diurex para pegar</t>
  </si>
  <si>
    <t>EJEMPLO</t>
  </si>
  <si>
    <t>Costo del empaque</t>
  </si>
  <si>
    <t>Cerámica mate + Arcilla chica</t>
  </si>
  <si>
    <t>Cerámica verde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</si>
</sst>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A]#,##0.00"/>
    <numFmt numFmtId="165" formatCode="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29"/>
      <color theme="4" tint="-0.24994659260841701"/>
      <name val="Calibri Light"/>
      <family val="2"/>
      <scheme val="major"/>
    </font>
    <font>
      <sz val="10"/>
      <color theme="1" tint="0.24994659260841701"/>
      <name val="Calibri"/>
      <family val="2"/>
      <scheme val="minor"/>
    </font>
    <font>
      <sz val="11"/>
      <color theme="4" tint="-0.24994659260841701"/>
      <name val="Calibri Light"/>
      <family val="1"/>
      <scheme val="major"/>
    </font>
    <font>
      <b/>
      <sz val="10"/>
      <color theme="4" tint="-0.499984740745262"/>
      <name val="Calibri Light"/>
      <family val="1"/>
      <scheme val="major"/>
    </font>
    <font>
      <b/>
      <sz val="9"/>
      <color theme="4" tint="-0.24994659260841701"/>
      <name val="Calibri"/>
      <family val="2"/>
      <scheme val="minor"/>
    </font>
    <font>
      <u/>
      <sz val="11"/>
      <color theme="10"/>
      <name val="Calibri"/>
      <family val="2"/>
      <scheme val="minor"/>
    </font>
    <font>
      <b/>
      <sz val="22"/>
      <color theme="3"/>
      <name val="Corbel"/>
      <family val="2"/>
    </font>
    <font>
      <sz val="11"/>
      <color theme="1" tint="0.249977111117893"/>
      <name val="Calibri"/>
      <family val="2"/>
      <scheme val="minor"/>
    </font>
    <font>
      <b/>
      <sz val="11"/>
      <color theme="1" tint="0.34998626667073579"/>
      <name val="Calibri"/>
      <family val="2"/>
      <scheme val="minor"/>
    </font>
    <font>
      <b/>
      <sz val="12"/>
      <color theme="1" tint="0.249977111117893"/>
      <name val="Calibri"/>
      <family val="2"/>
      <scheme val="minor"/>
    </font>
    <font>
      <i/>
      <sz val="11"/>
      <color theme="1" tint="0.249977111117893"/>
      <name val="Calibri"/>
      <family val="2"/>
      <scheme val="minor"/>
    </font>
    <font>
      <b/>
      <i/>
      <sz val="13"/>
      <color theme="1" tint="0.249977111117893"/>
      <name val="Calibri"/>
      <family val="2"/>
      <scheme val="minor"/>
    </font>
    <font>
      <i/>
      <sz val="12"/>
      <color theme="1" tint="0.34998626667073579"/>
      <name val="Calibri"/>
      <family val="2"/>
    </font>
    <font>
      <b/>
      <sz val="12"/>
      <name val="Calibri"/>
      <family val="2"/>
      <scheme val="minor"/>
    </font>
    <font>
      <sz val="11"/>
      <color theme="2"/>
      <name val="Calibri"/>
      <family val="2"/>
      <scheme val="minor"/>
    </font>
    <font>
      <b/>
      <sz val="12"/>
      <color theme="1" tint="0.14999847407452621"/>
      <name val="Calibri"/>
      <family val="2"/>
      <scheme val="minor"/>
    </font>
    <font>
      <sz val="11"/>
      <color theme="1" tint="0.14999847407452621"/>
      <name val="Calibri"/>
      <family val="2"/>
      <scheme val="minor"/>
    </font>
    <font>
      <b/>
      <sz val="14"/>
      <color rgb="FFC0000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0"/>
        <bgColor indexed="64"/>
      </patternFill>
    </fill>
    <fill>
      <patternFill patternType="solid">
        <fgColor theme="2" tint="-0.749992370372631"/>
        <bgColor indexed="64"/>
      </patternFill>
    </fill>
    <fill>
      <patternFill patternType="solid">
        <fgColor theme="2"/>
        <bgColor indexed="64"/>
      </patternFill>
    </fill>
    <fill>
      <patternFill patternType="solid">
        <fgColor rgb="FFFCCCCC"/>
        <bgColor indexed="64"/>
      </patternFill>
    </fill>
    <fill>
      <patternFill patternType="solid">
        <fgColor rgb="FFA3F7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4" tint="0.59999389629810485"/>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bottom style="medium">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499984740745262"/>
      </top>
      <bottom style="medium">
        <color theme="0" tint="-0.49998474074526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right/>
      <top/>
      <bottom style="thin">
        <color indexed="64"/>
      </bottom>
      <diagonal/>
    </border>
    <border>
      <left style="thin">
        <color theme="0" tint="-0.24994659260841701"/>
      </left>
      <right style="thin">
        <color theme="0" tint="-0.24994659260841701"/>
      </right>
      <top style="medium">
        <color theme="0" tint="-0.499984740745262"/>
      </top>
      <bottom style="thin">
        <color theme="0" tint="-0.24994659260841701"/>
      </bottom>
      <diagonal/>
    </border>
    <border>
      <left style="thin">
        <color theme="0" tint="-0.24994659260841701"/>
      </left>
      <right style="thin">
        <color theme="0" tint="-0.24994659260841701"/>
      </right>
      <top/>
      <bottom style="medium">
        <color indexed="64"/>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top style="medium">
        <color theme="0" tint="-0.499984740745262"/>
      </top>
      <bottom/>
      <diagonal/>
    </border>
    <border>
      <left/>
      <right/>
      <top style="medium">
        <color theme="0" tint="-0.499984740745262"/>
      </top>
      <bottom style="medium">
        <color theme="0" tint="-0.499984740745262"/>
      </bottom>
      <diagonal/>
    </border>
    <border>
      <left/>
      <right/>
      <top/>
      <bottom style="medium">
        <color theme="0" tint="-0.24994659260841701"/>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0">
      <alignment vertical="center"/>
    </xf>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Protection="0">
      <alignment horizontal="left" vertical="center" indent="1"/>
    </xf>
    <xf numFmtId="0" fontId="24" fillId="0" borderId="0" applyNumberFormat="0" applyFill="0" applyBorder="0" applyAlignment="0" applyProtection="0"/>
  </cellStyleXfs>
  <cellXfs count="85">
    <xf numFmtId="0" fontId="0" fillId="0" borderId="0" xfId="0"/>
    <xf numFmtId="0" fontId="0" fillId="0" borderId="0" xfId="0" applyAlignment="1">
      <alignment horizontal="center"/>
    </xf>
    <xf numFmtId="0" fontId="0" fillId="34" borderId="0" xfId="0" applyFill="1"/>
    <xf numFmtId="0" fontId="0" fillId="35" borderId="0" xfId="0" applyFill="1" applyProtection="1">
      <protection locked="0"/>
    </xf>
    <xf numFmtId="0" fontId="0" fillId="34" borderId="0" xfId="0" applyFill="1" applyProtection="1">
      <protection locked="0"/>
    </xf>
    <xf numFmtId="0" fontId="0" fillId="34" borderId="0" xfId="0" applyFill="1" applyProtection="1"/>
    <xf numFmtId="0" fontId="24" fillId="34" borderId="0" xfId="48" quotePrefix="1" applyFill="1" applyAlignment="1" applyProtection="1">
      <alignment horizontal="left"/>
    </xf>
    <xf numFmtId="0" fontId="24" fillId="34" borderId="0" xfId="48" applyFill="1" applyAlignment="1" applyProtection="1">
      <alignment horizontal="left"/>
    </xf>
    <xf numFmtId="0" fontId="25" fillId="34" borderId="0" xfId="1" applyFont="1" applyFill="1" applyAlignment="1">
      <alignment vertical="center"/>
    </xf>
    <xf numFmtId="0" fontId="0" fillId="34" borderId="0" xfId="0" applyFill="1" applyAlignment="1">
      <alignment horizontal="center"/>
    </xf>
    <xf numFmtId="0" fontId="28" fillId="34" borderId="0" xfId="0" applyFont="1" applyFill="1"/>
    <xf numFmtId="0" fontId="27" fillId="34" borderId="11" xfId="0" applyFont="1" applyFill="1" applyBorder="1"/>
    <xf numFmtId="0" fontId="4" fillId="34" borderId="10" xfId="0" applyFont="1" applyFill="1" applyBorder="1"/>
    <xf numFmtId="0" fontId="28" fillId="34" borderId="12" xfId="0" applyFont="1" applyFill="1" applyBorder="1"/>
    <xf numFmtId="164" fontId="26" fillId="34" borderId="0" xfId="0" applyNumberFormat="1" applyFont="1" applyFill="1" applyAlignment="1">
      <alignment horizontal="center"/>
    </xf>
    <xf numFmtId="164" fontId="26" fillId="34" borderId="12" xfId="0" applyNumberFormat="1" applyFont="1" applyFill="1" applyBorder="1" applyAlignment="1">
      <alignment horizontal="center"/>
    </xf>
    <xf numFmtId="164" fontId="4" fillId="34" borderId="10" xfId="0" applyNumberFormat="1" applyFont="1" applyFill="1" applyBorder="1" applyAlignment="1">
      <alignment horizontal="center"/>
    </xf>
    <xf numFmtId="0" fontId="29" fillId="0" borderId="0" xfId="0" applyFont="1"/>
    <xf numFmtId="0" fontId="29" fillId="34" borderId="0" xfId="0" applyFont="1" applyFill="1"/>
    <xf numFmtId="0" fontId="30" fillId="34" borderId="0" xfId="0" applyFont="1" applyFill="1"/>
    <xf numFmtId="0" fontId="15" fillId="0" borderId="0" xfId="16" applyAlignment="1">
      <alignment vertical="center"/>
    </xf>
    <xf numFmtId="0" fontId="27" fillId="34" borderId="11" xfId="0" applyFont="1" applyFill="1" applyBorder="1" applyAlignment="1">
      <alignment horizontal="center"/>
    </xf>
    <xf numFmtId="165" fontId="0" fillId="34" borderId="0" xfId="42" applyNumberFormat="1" applyFont="1" applyFill="1" applyAlignment="1">
      <alignment horizontal="center"/>
    </xf>
    <xf numFmtId="0" fontId="0" fillId="34" borderId="0" xfId="0" applyFill="1" applyAlignment="1">
      <alignment horizontal="center" vertical="center"/>
    </xf>
    <xf numFmtId="9" fontId="16" fillId="34" borderId="0" xfId="42" applyFont="1" applyFill="1" applyAlignment="1">
      <alignment horizontal="center"/>
    </xf>
    <xf numFmtId="0" fontId="0" fillId="34" borderId="0" xfId="0" applyFill="1" applyAlignment="1">
      <alignment horizontal="left"/>
    </xf>
    <xf numFmtId="0" fontId="31" fillId="34" borderId="0" xfId="0" applyFont="1" applyFill="1" applyAlignment="1">
      <alignment horizontal="left"/>
    </xf>
    <xf numFmtId="9" fontId="16" fillId="36" borderId="0" xfId="42" applyFont="1" applyFill="1" applyAlignment="1">
      <alignment horizontal="center"/>
    </xf>
    <xf numFmtId="14" fontId="0" fillId="34" borderId="0" xfId="0" applyNumberFormat="1" applyFill="1" applyAlignment="1">
      <alignment horizontal="center"/>
    </xf>
    <xf numFmtId="164" fontId="0" fillId="34" borderId="0" xfId="0" applyNumberFormat="1" applyFill="1" applyAlignment="1">
      <alignment horizontal="center"/>
    </xf>
    <xf numFmtId="9" fontId="0" fillId="34" borderId="0" xfId="42" applyFont="1" applyFill="1" applyAlignment="1">
      <alignment horizontal="center"/>
    </xf>
    <xf numFmtId="164" fontId="0" fillId="34" borderId="0" xfId="0" applyNumberFormat="1" applyFill="1" applyBorder="1" applyAlignment="1">
      <alignment horizontal="center"/>
    </xf>
    <xf numFmtId="164" fontId="16" fillId="34" borderId="0" xfId="0" applyNumberFormat="1" applyFont="1" applyFill="1" applyBorder="1" applyAlignment="1">
      <alignment horizontal="center"/>
    </xf>
    <xf numFmtId="164" fontId="16" fillId="34" borderId="0" xfId="0" applyNumberFormat="1" applyFont="1" applyFill="1" applyAlignment="1">
      <alignment horizontal="center"/>
    </xf>
    <xf numFmtId="9" fontId="0" fillId="34" borderId="0" xfId="42" applyFont="1" applyFill="1" applyBorder="1" applyAlignment="1">
      <alignment horizontal="center"/>
    </xf>
    <xf numFmtId="0" fontId="0" fillId="34" borderId="13" xfId="0" applyFill="1" applyBorder="1" applyAlignment="1">
      <alignment horizontal="center"/>
    </xf>
    <xf numFmtId="14" fontId="0" fillId="34" borderId="13" xfId="0" applyNumberFormat="1" applyFill="1" applyBorder="1" applyAlignment="1">
      <alignment horizontal="center"/>
    </xf>
    <xf numFmtId="0" fontId="0" fillId="34" borderId="13" xfId="0" applyFill="1" applyBorder="1"/>
    <xf numFmtId="164" fontId="0" fillId="34" borderId="13" xfId="0" applyNumberFormat="1" applyFill="1" applyBorder="1" applyAlignment="1">
      <alignment horizontal="center"/>
    </xf>
    <xf numFmtId="0" fontId="0" fillId="34" borderId="15" xfId="0" applyFill="1" applyBorder="1" applyAlignment="1">
      <alignment horizontal="center"/>
    </xf>
    <xf numFmtId="14" fontId="0" fillId="34" borderId="15" xfId="0" applyNumberFormat="1" applyFill="1" applyBorder="1" applyAlignment="1">
      <alignment horizontal="center"/>
    </xf>
    <xf numFmtId="0" fontId="0" fillId="34" borderId="15" xfId="0" applyFill="1" applyBorder="1"/>
    <xf numFmtId="164" fontId="0" fillId="34" borderId="15" xfId="0" applyNumberFormat="1" applyFill="1" applyBorder="1" applyAlignment="1">
      <alignment horizontal="center"/>
    </xf>
    <xf numFmtId="164" fontId="0" fillId="34" borderId="15" xfId="0" applyNumberFormat="1" applyFont="1" applyFill="1" applyBorder="1" applyAlignment="1">
      <alignment horizontal="center"/>
    </xf>
    <xf numFmtId="9" fontId="0" fillId="34" borderId="15" xfId="42" applyFont="1" applyFill="1" applyBorder="1" applyAlignment="1">
      <alignment horizontal="center"/>
    </xf>
    <xf numFmtId="164" fontId="0" fillId="34" borderId="16" xfId="0" applyNumberFormat="1" applyFill="1" applyBorder="1" applyAlignment="1">
      <alignment horizontal="center"/>
    </xf>
    <xf numFmtId="0" fontId="18" fillId="33" borderId="14" xfId="0" applyFont="1" applyFill="1" applyBorder="1" applyAlignment="1">
      <alignment horizontal="center" vertical="center"/>
    </xf>
    <xf numFmtId="0" fontId="18" fillId="33" borderId="14" xfId="0" applyFont="1" applyFill="1" applyBorder="1" applyAlignment="1">
      <alignment vertical="center"/>
    </xf>
    <xf numFmtId="0" fontId="32" fillId="38" borderId="14" xfId="0" applyFont="1" applyFill="1" applyBorder="1" applyAlignment="1">
      <alignment horizontal="center" vertical="center"/>
    </xf>
    <xf numFmtId="0" fontId="32" fillId="38" borderId="14" xfId="0" applyFont="1" applyFill="1" applyBorder="1" applyAlignment="1">
      <alignment vertical="center"/>
    </xf>
    <xf numFmtId="0" fontId="18" fillId="38" borderId="14" xfId="0" applyFont="1" applyFill="1" applyBorder="1" applyAlignment="1">
      <alignment horizontal="center" vertical="center"/>
    </xf>
    <xf numFmtId="0" fontId="18" fillId="38" borderId="14" xfId="0" applyFont="1" applyFill="1" applyBorder="1" applyAlignment="1">
      <alignment vertical="center"/>
    </xf>
    <xf numFmtId="164" fontId="16" fillId="37" borderId="17" xfId="0" applyNumberFormat="1" applyFont="1" applyFill="1" applyBorder="1" applyAlignment="1">
      <alignment horizontal="center"/>
    </xf>
    <xf numFmtId="164" fontId="0" fillId="34" borderId="18" xfId="0" applyNumberFormat="1" applyFill="1" applyBorder="1" applyAlignment="1">
      <alignment horizontal="center"/>
    </xf>
    <xf numFmtId="164" fontId="0" fillId="34" borderId="19" xfId="0" applyNumberFormat="1" applyFill="1" applyBorder="1" applyAlignment="1">
      <alignment horizontal="center"/>
    </xf>
    <xf numFmtId="0" fontId="18" fillId="40" borderId="14" xfId="0" applyFont="1" applyFill="1" applyBorder="1" applyAlignment="1">
      <alignment horizontal="center" vertical="center"/>
    </xf>
    <xf numFmtId="0" fontId="18" fillId="40" borderId="14" xfId="0" applyFont="1" applyFill="1" applyBorder="1" applyAlignment="1">
      <alignment vertical="center"/>
    </xf>
    <xf numFmtId="0" fontId="32" fillId="40" borderId="14" xfId="0" applyFont="1" applyFill="1" applyBorder="1" applyAlignment="1">
      <alignment horizontal="center" vertical="center"/>
    </xf>
    <xf numFmtId="0" fontId="32" fillId="40" borderId="14" xfId="0" applyFont="1" applyFill="1" applyBorder="1" applyAlignment="1">
      <alignment vertical="center"/>
    </xf>
    <xf numFmtId="0" fontId="16" fillId="39" borderId="20" xfId="0" applyFont="1" applyFill="1" applyBorder="1"/>
    <xf numFmtId="0" fontId="0" fillId="39" borderId="21" xfId="0" applyFill="1" applyBorder="1" applyAlignment="1">
      <alignment horizontal="center"/>
    </xf>
    <xf numFmtId="0" fontId="16" fillId="34" borderId="22" xfId="0" applyFont="1" applyFill="1" applyBorder="1"/>
    <xf numFmtId="0" fontId="0" fillId="34" borderId="23" xfId="0" applyFill="1" applyBorder="1" applyAlignment="1">
      <alignment horizontal="center"/>
    </xf>
    <xf numFmtId="9" fontId="16" fillId="39" borderId="24" xfId="42" applyFont="1" applyFill="1" applyBorder="1"/>
    <xf numFmtId="9" fontId="0" fillId="39" borderId="25" xfId="42" applyFont="1" applyFill="1" applyBorder="1" applyAlignment="1">
      <alignment horizontal="center"/>
    </xf>
    <xf numFmtId="0" fontId="33" fillId="34" borderId="0" xfId="0" applyFont="1" applyFill="1" applyAlignment="1">
      <alignment horizontal="center"/>
    </xf>
    <xf numFmtId="0" fontId="33" fillId="34" borderId="0" xfId="0" applyFont="1" applyFill="1"/>
    <xf numFmtId="164" fontId="0" fillId="34" borderId="16" xfId="0" applyNumberFormat="1" applyFont="1" applyFill="1" applyBorder="1" applyAlignment="1">
      <alignment horizontal="center"/>
    </xf>
    <xf numFmtId="0" fontId="25" fillId="34" borderId="0" xfId="1" applyFont="1" applyFill="1" applyAlignment="1">
      <alignment horizontal="left" vertical="center"/>
    </xf>
    <xf numFmtId="0" fontId="0" fillId="0" borderId="0" xfId="0" applyAlignment="1">
      <alignment horizontal="left"/>
    </xf>
    <xf numFmtId="0" fontId="34" fillId="42" borderId="27" xfId="0" applyFont="1" applyFill="1" applyBorder="1" applyAlignment="1">
      <alignment horizontal="left" vertical="center"/>
    </xf>
    <xf numFmtId="0" fontId="34" fillId="42" borderId="27" xfId="0" applyFont="1" applyFill="1" applyBorder="1" applyAlignment="1">
      <alignment horizontal="center" vertical="center"/>
    </xf>
    <xf numFmtId="0" fontId="35" fillId="34" borderId="26" xfId="0" applyFont="1" applyFill="1" applyBorder="1" applyAlignment="1">
      <alignment horizontal="left" vertical="center"/>
    </xf>
    <xf numFmtId="164" fontId="35" fillId="34" borderId="26" xfId="0" applyNumberFormat="1" applyFont="1" applyFill="1" applyBorder="1" applyAlignment="1">
      <alignment horizontal="center" vertical="center"/>
    </xf>
    <xf numFmtId="0" fontId="35" fillId="36" borderId="0" xfId="0" applyFont="1" applyFill="1" applyBorder="1" applyAlignment="1">
      <alignment horizontal="left" vertical="center"/>
    </xf>
    <xf numFmtId="0" fontId="35" fillId="34" borderId="0" xfId="0" applyFont="1" applyFill="1" applyBorder="1" applyAlignment="1">
      <alignment horizontal="left" vertical="center"/>
    </xf>
    <xf numFmtId="164" fontId="35" fillId="34" borderId="0" xfId="0" applyNumberFormat="1" applyFont="1" applyFill="1" applyBorder="1" applyAlignment="1">
      <alignment horizontal="center" vertical="center"/>
    </xf>
    <xf numFmtId="0" fontId="35" fillId="34" borderId="28" xfId="0" applyFont="1" applyFill="1" applyBorder="1" applyAlignment="1">
      <alignment horizontal="left" vertical="center"/>
    </xf>
    <xf numFmtId="164" fontId="35" fillId="34" borderId="28" xfId="0" applyNumberFormat="1" applyFont="1" applyFill="1" applyBorder="1" applyAlignment="1">
      <alignment horizontal="center" vertical="center"/>
    </xf>
    <xf numFmtId="0" fontId="36" fillId="34" borderId="0" xfId="0" applyFont="1" applyFill="1" applyAlignment="1">
      <alignment vertical="center"/>
    </xf>
    <xf numFmtId="0" fontId="34" fillId="34" borderId="0" xfId="0" applyFont="1" applyFill="1" applyAlignment="1">
      <alignment horizontal="right"/>
    </xf>
    <xf numFmtId="164" fontId="34" fillId="34" borderId="0" xfId="0" applyNumberFormat="1" applyFont="1" applyFill="1" applyAlignment="1">
      <alignment horizontal="center"/>
    </xf>
    <xf numFmtId="164" fontId="35" fillId="41" borderId="0" xfId="0" applyNumberFormat="1" applyFont="1" applyFill="1" applyBorder="1" applyAlignment="1">
      <alignment horizontal="center" vertical="center"/>
    </xf>
    <xf numFmtId="0" fontId="34" fillId="33" borderId="27" xfId="0" applyFont="1" applyFill="1" applyBorder="1" applyAlignment="1">
      <alignment horizontal="left" vertical="center"/>
    </xf>
    <xf numFmtId="0" fontId="34" fillId="33" borderId="27" xfId="0" applyFont="1" applyFill="1" applyBorder="1" applyAlignment="1">
      <alignment horizontal="center" vertical="center"/>
    </xf>
  </cellXfs>
  <cellStyles count="49">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1 2" xfId="46"/>
    <cellStyle name="Encabezado 4" xfId="5" builtinId="19" customBuiltin="1"/>
    <cellStyle name="Encabezado 4 2" xfId="45"/>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8" builtinId="8"/>
    <cellStyle name="Incorrecto" xfId="7" builtinId="27" customBuiltin="1"/>
    <cellStyle name="Neutral" xfId="8" builtinId="28" customBuiltin="1"/>
    <cellStyle name="Normal" xfId="0" builtinId="0"/>
    <cellStyle name="Normal 2" xfId="44"/>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2 2" xfId="47"/>
    <cellStyle name="Título 3" xfId="4" builtinId="18" customBuiltin="1"/>
    <cellStyle name="Título 4" xfId="43"/>
    <cellStyle name="Total" xfId="17" builtinId="25" customBuiltin="1"/>
  </cellStyles>
  <dxfs count="23">
    <dxf>
      <font>
        <b/>
        <i val="0"/>
        <color theme="0"/>
      </font>
      <fill>
        <patternFill>
          <bgColor rgb="FF7C062B"/>
        </patternFill>
      </fill>
    </dxf>
    <dxf>
      <font>
        <b/>
        <i val="0"/>
      </font>
      <fill>
        <patternFill>
          <bgColor theme="9" tint="0.39994506668294322"/>
        </patternFill>
      </fill>
    </dxf>
    <dxf>
      <font>
        <b/>
        <i val="0"/>
      </font>
      <fill>
        <patternFill>
          <bgColor theme="4" tint="0.39994506668294322"/>
        </patternFill>
      </fill>
    </dxf>
    <dxf>
      <font>
        <b/>
        <i val="0"/>
        <color theme="0"/>
      </font>
      <fill>
        <patternFill>
          <bgColor rgb="FF7C062B"/>
        </patternFill>
      </fill>
    </dxf>
    <dxf>
      <font>
        <b/>
        <i val="0"/>
      </font>
      <fill>
        <patternFill>
          <bgColor theme="9" tint="0.39994506668294322"/>
        </patternFill>
      </fill>
    </dxf>
    <dxf>
      <font>
        <b/>
        <i val="0"/>
      </font>
      <fill>
        <patternFill>
          <bgColor theme="4" tint="0.39994506668294322"/>
        </patternFill>
      </fill>
    </dxf>
    <dxf>
      <font>
        <b val="0"/>
        <i val="0"/>
        <strike val="0"/>
        <condense val="0"/>
        <extend val="0"/>
        <outline val="0"/>
        <shadow val="0"/>
        <u val="none"/>
        <vertAlign val="baseline"/>
        <sz val="11"/>
        <color theme="1" tint="0.249977111117893"/>
        <name val="Calibri"/>
        <scheme val="minor"/>
      </font>
      <numFmt numFmtId="164" formatCode="[$$-80A]#,##0.00"/>
      <fill>
        <patternFill patternType="solid">
          <fgColor indexed="64"/>
          <bgColor theme="0"/>
        </patternFill>
      </fill>
      <alignment horizontal="center" vertical="bottom"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tint="0.249977111117893"/>
        <name val="Calibri"/>
        <scheme val="minor"/>
      </font>
      <numFmt numFmtId="164" formatCode="[$$-80A]#,##0.00"/>
      <fill>
        <patternFill patternType="solid">
          <fgColor indexed="64"/>
          <bgColor theme="0"/>
        </patternFill>
      </fill>
      <alignment horizontal="center" vertical="bottom" textRotation="0" wrapText="0"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2"/>
        <color theme="1" tint="0.249977111117893"/>
        <name val="Calibri"/>
        <scheme val="minor"/>
      </font>
      <fill>
        <patternFill patternType="solid">
          <fgColor indexed="64"/>
          <bgColor theme="0"/>
        </patternFill>
      </fill>
      <border diagonalUp="0" diagonalDown="0" outline="0">
        <left/>
        <right/>
        <top/>
        <bottom style="medium">
          <color indexed="64"/>
        </bottom>
      </border>
    </dxf>
    <dxf>
      <font>
        <b val="0"/>
        <i val="0"/>
        <strike val="0"/>
        <condense val="0"/>
        <extend val="0"/>
        <outline val="0"/>
        <shadow val="0"/>
        <u val="none"/>
        <vertAlign val="baseline"/>
        <sz val="11"/>
        <color theme="1" tint="0.249977111117893"/>
        <name val="Calibri"/>
        <scheme val="minor"/>
      </font>
      <fill>
        <patternFill patternType="solid">
          <fgColor indexed="64"/>
          <bgColor theme="0"/>
        </patternFill>
      </fill>
      <alignment horizontal="center" vertical="bottom" textRotation="0" wrapText="0" indent="0" justifyLastLine="0" shrinkToFit="0" readingOrder="0"/>
    </dxf>
    <dxf>
      <border>
        <bottom style="thin">
          <color theme="1" tint="0.499984740745262"/>
        </bottom>
      </border>
    </dxf>
    <dxf>
      <fill>
        <patternFill>
          <fgColor indexed="64"/>
          <bgColor theme="0"/>
        </patternFill>
      </fill>
    </dxf>
    <dxf>
      <font>
        <b val="0"/>
        <i val="0"/>
        <strike val="0"/>
        <condense val="0"/>
        <extend val="0"/>
        <outline val="0"/>
        <shadow val="0"/>
        <u val="none"/>
        <vertAlign val="baseline"/>
        <sz val="11"/>
        <color theme="1" tint="0.249977111117893"/>
        <name val="Calibri"/>
        <scheme val="minor"/>
      </font>
      <numFmt numFmtId="164" formatCode="[$$-80A]#,##0.00"/>
      <fill>
        <patternFill patternType="solid">
          <fgColor indexed="64"/>
          <bgColor theme="0"/>
        </patternFill>
      </fill>
      <alignment horizontal="center" vertical="bottom" textRotation="0" wrapText="0"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theme="1" tint="0.249977111117893"/>
        <name val="Calibri"/>
        <scheme val="minor"/>
      </font>
      <numFmt numFmtId="164" formatCode="[$$-80A]#,##0.00"/>
      <fill>
        <patternFill patternType="solid">
          <fgColor indexed="64"/>
          <bgColor theme="0"/>
        </patternFill>
      </fill>
      <alignment horizontal="center" vertical="bottom" textRotation="0" wrapText="0"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2"/>
        <color theme="1" tint="0.249977111117893"/>
        <name val="Calibri"/>
        <scheme val="minor"/>
      </font>
      <fill>
        <patternFill patternType="solid">
          <fgColor indexed="64"/>
          <bgColor theme="0"/>
        </patternFill>
      </fill>
      <border diagonalUp="0" diagonalDown="0">
        <left/>
        <right/>
        <top/>
        <bottom style="medium">
          <color indexed="64"/>
        </bottom>
        <vertical/>
        <horizontal/>
      </border>
    </dxf>
    <dxf>
      <font>
        <b val="0"/>
        <i val="0"/>
        <strike val="0"/>
        <condense val="0"/>
        <extend val="0"/>
        <outline val="0"/>
        <shadow val="0"/>
        <u val="none"/>
        <vertAlign val="baseline"/>
        <sz val="11"/>
        <color theme="1" tint="0.249977111117893"/>
        <name val="Calibri"/>
        <scheme val="minor"/>
      </font>
      <fill>
        <patternFill patternType="solid">
          <fgColor indexed="64"/>
          <bgColor theme="0"/>
        </patternFill>
      </fill>
      <alignment horizontal="center" vertical="bottom" textRotation="0" wrapText="0" indent="0" justifyLastLine="0" shrinkToFit="0" readingOrder="0"/>
    </dxf>
    <dxf>
      <border>
        <bottom style="thin">
          <color theme="1" tint="0.499984740745262"/>
        </bottom>
      </border>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TableStyleMedium2" defaultPivotStyle="PivotStyleLight16">
    <tableStyle name="Gastos iniciales" pivot="0" count="6">
      <tableStyleElement type="wholeTable" dxfId="22"/>
      <tableStyleElement type="headerRow" dxfId="21"/>
      <tableStyleElement type="totalRow" dxfId="20"/>
      <tableStyleElement type="lastColumn" dxfId="19"/>
      <tableStyleElement type="secondRowStripe" dxfId="18"/>
      <tableStyleElement type="lastTotalCell" dxfId="17"/>
    </tableStyle>
  </tableStyles>
  <colors>
    <mruColors>
      <color rgb="FF7C062B"/>
      <color rgb="FFFCCCCC"/>
      <color rgb="FFF76969"/>
      <color rgb="FFA3F779"/>
      <color rgb="FFFF5757"/>
      <color rgb="FFFAA8A8"/>
      <color rgb="FFF6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tiktok.com/@jorgeromerolegacy" TargetMode="External"/><Relationship Id="rId3" Type="http://schemas.openxmlformats.org/officeDocument/2006/relationships/image" Target="../media/image3.png"/><Relationship Id="rId7" Type="http://schemas.openxmlformats.org/officeDocument/2006/relationships/hyperlink" Target="https://api.whatsapp.com/send?phone=524426808770" TargetMode="External"/><Relationship Id="rId12"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t.me/jorgeromerolegacy" TargetMode="External"/><Relationship Id="rId11" Type="http://schemas.openxmlformats.org/officeDocument/2006/relationships/image" Target="../media/image7.png"/><Relationship Id="rId5" Type="http://schemas.openxmlformats.org/officeDocument/2006/relationships/image" Target="../media/image5.png"/><Relationship Id="rId10" Type="http://schemas.openxmlformats.org/officeDocument/2006/relationships/hyperlink" Target="https://www.youtube.com/channel/UC1_8sHihWvQQk4NA4T1mo7A" TargetMode="External"/><Relationship Id="rId4" Type="http://schemas.openxmlformats.org/officeDocument/2006/relationships/image" Target="../media/image4.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299754</xdr:colOff>
      <xdr:row>6</xdr:row>
      <xdr:rowOff>152399</xdr:rowOff>
    </xdr:from>
    <xdr:to>
      <xdr:col>6</xdr:col>
      <xdr:colOff>155754</xdr:colOff>
      <xdr:row>41</xdr:row>
      <xdr:rowOff>41413</xdr:rowOff>
    </xdr:to>
    <xdr:sp macro="" textlink="">
      <xdr:nvSpPr>
        <xdr:cNvPr id="2" name="Rectangle 16" descr="Background">
          <a:extLst>
            <a:ext uri="{FF2B5EF4-FFF2-40B4-BE49-F238E27FC236}">
              <a16:creationId xmlns:a16="http://schemas.microsoft.com/office/drawing/2014/main" id="{137B70AF-382B-448D-817A-3D596CFF9572}"/>
            </a:ext>
          </a:extLst>
        </xdr:cNvPr>
        <xdr:cNvSpPr/>
      </xdr:nvSpPr>
      <xdr:spPr>
        <a:xfrm>
          <a:off x="299754" y="1295399"/>
          <a:ext cx="4428000" cy="712801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xdr:from>
      <xdr:col>1</xdr:col>
      <xdr:colOff>525057</xdr:colOff>
      <xdr:row>0</xdr:row>
      <xdr:rowOff>89840</xdr:rowOff>
    </xdr:from>
    <xdr:to>
      <xdr:col>6</xdr:col>
      <xdr:colOff>47625</xdr:colOff>
      <xdr:row>5</xdr:row>
      <xdr:rowOff>57977</xdr:rowOff>
    </xdr:to>
    <xdr:sp macro="" textlink="">
      <xdr:nvSpPr>
        <xdr:cNvPr id="3" name="Step" descr="Save time by filling cells automatically">
          <a:extLst>
            <a:ext uri="{FF2B5EF4-FFF2-40B4-BE49-F238E27FC236}">
              <a16:creationId xmlns:a16="http://schemas.microsoft.com/office/drawing/2014/main" id="{AF47609E-4D34-4A69-BA3D-CEB7DBF8D6FE}"/>
            </a:ext>
          </a:extLst>
        </xdr:cNvPr>
        <xdr:cNvSpPr txBox="1"/>
      </xdr:nvSpPr>
      <xdr:spPr>
        <a:xfrm>
          <a:off x="1287057" y="89840"/>
          <a:ext cx="3332568" cy="92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a:ln>
                <a:noFill/>
              </a:ln>
              <a:solidFill>
                <a:schemeClr val="bg1"/>
              </a:solidFill>
              <a:effectLst/>
              <a:uLnTx/>
              <a:uFillTx/>
              <a:latin typeface="Corbel" panose="020B0503020204020204" pitchFamily="34" charset="0"/>
              <a:ea typeface="Segoe UI" pitchFamily="34" charset="0"/>
              <a:cs typeface="Segoe UI Light" panose="020B0502040204020203" pitchFamily="34" charset="0"/>
            </a:rPr>
            <a:t>Envíos a domicilio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1" u="none" strike="noStrike" kern="0" cap="none" spc="0" normalizeH="0" baseline="0">
              <a:ln>
                <a:noFill/>
              </a:ln>
              <a:solidFill>
                <a:schemeClr val="bg1"/>
              </a:solidFill>
              <a:effectLst/>
              <a:uLnTx/>
              <a:uFillTx/>
              <a:latin typeface="Corbel Light" panose="020B0303020204020204" pitchFamily="34" charset="0"/>
              <a:ea typeface="Segoe UI" pitchFamily="34" charset="0"/>
              <a:cs typeface="Segoe UI Light" panose="020B0502040204020203" pitchFamily="34" charset="0"/>
            </a:rPr>
            <a:t>Material para práctica de rentabilidad</a:t>
          </a:r>
          <a:endParaRPr lang="en-US" sz="1600" b="0" i="1">
            <a:solidFill>
              <a:schemeClr val="bg1"/>
            </a:solidFill>
            <a:effectLst/>
            <a:latin typeface="Corbel Light" panose="020B0303020204020204" pitchFamily="34" charset="0"/>
            <a:ea typeface="Segoe UI" pitchFamily="34" charset="0"/>
            <a:cs typeface="Segoe UI Light" panose="020B0502040204020203" pitchFamily="34" charset="0"/>
          </a:endParaRPr>
        </a:p>
      </xdr:txBody>
    </xdr:sp>
    <xdr:clientData/>
  </xdr:twoCellAnchor>
  <xdr:twoCellAnchor>
    <xdr:from>
      <xdr:col>0</xdr:col>
      <xdr:colOff>536539</xdr:colOff>
      <xdr:row>9</xdr:row>
      <xdr:rowOff>80672</xdr:rowOff>
    </xdr:from>
    <xdr:to>
      <xdr:col>5</xdr:col>
      <xdr:colOff>650539</xdr:colOff>
      <xdr:row>9</xdr:row>
      <xdr:rowOff>80672</xdr:rowOff>
    </xdr:to>
    <xdr:cxnSp macro="">
      <xdr:nvCxnSpPr>
        <xdr:cNvPr id="4" name="Straight Connector 18" descr="Decorative line">
          <a:extLst>
            <a:ext uri="{FF2B5EF4-FFF2-40B4-BE49-F238E27FC236}">
              <a16:creationId xmlns:a16="http://schemas.microsoft.com/office/drawing/2014/main" id="{0095E977-1FBE-4FE3-BA21-5C3BE67B0F49}"/>
            </a:ext>
          </a:extLst>
        </xdr:cNvPr>
        <xdr:cNvCxnSpPr>
          <a:cxnSpLocks/>
        </xdr:cNvCxnSpPr>
      </xdr:nvCxnSpPr>
      <xdr:spPr>
        <a:xfrm>
          <a:off x="536539" y="1795172"/>
          <a:ext cx="392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367841</xdr:colOff>
      <xdr:row>38</xdr:row>
      <xdr:rowOff>58417</xdr:rowOff>
    </xdr:from>
    <xdr:to>
      <xdr:col>6</xdr:col>
      <xdr:colOff>79841</xdr:colOff>
      <xdr:row>38</xdr:row>
      <xdr:rowOff>58417</xdr:rowOff>
    </xdr:to>
    <xdr:cxnSp macro="">
      <xdr:nvCxnSpPr>
        <xdr:cNvPr id="5" name="Straight Connector 20" descr="Decorative line">
          <a:extLst>
            <a:ext uri="{FF2B5EF4-FFF2-40B4-BE49-F238E27FC236}">
              <a16:creationId xmlns:a16="http://schemas.microsoft.com/office/drawing/2014/main" id="{C39DCB16-F8AA-4C63-B133-F36A561B1EC1}"/>
            </a:ext>
          </a:extLst>
        </xdr:cNvPr>
        <xdr:cNvCxnSpPr>
          <a:cxnSpLocks/>
        </xdr:cNvCxnSpPr>
      </xdr:nvCxnSpPr>
      <xdr:spPr>
        <a:xfrm>
          <a:off x="367841" y="7297417"/>
          <a:ext cx="428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555015</xdr:colOff>
      <xdr:row>9</xdr:row>
      <xdr:rowOff>98969</xdr:rowOff>
    </xdr:from>
    <xdr:to>
      <xdr:col>5</xdr:col>
      <xdr:colOff>662609</xdr:colOff>
      <xdr:row>17</xdr:row>
      <xdr:rowOff>171450</xdr:rowOff>
    </xdr:to>
    <xdr:sp macro="" textlink="">
      <xdr:nvSpPr>
        <xdr:cNvPr id="6" name="Step" descr="Here’s how to use the fill handle in Excel:">
          <a:extLst>
            <a:ext uri="{FF2B5EF4-FFF2-40B4-BE49-F238E27FC236}">
              <a16:creationId xmlns:a16="http://schemas.microsoft.com/office/drawing/2014/main" id="{0EB6F5D6-F878-40B4-808A-621D4B3EE56E}"/>
            </a:ext>
          </a:extLst>
        </xdr:cNvPr>
        <xdr:cNvSpPr txBox="1"/>
      </xdr:nvSpPr>
      <xdr:spPr>
        <a:xfrm>
          <a:off x="555015" y="1813469"/>
          <a:ext cx="3917594" cy="159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El presente archivo te ayudará a analizar con base en la información financiera de 2 negocios, aquellas áreas de oportunidad que puedes implementar en tus emprendimientos o próximos proyectos, relacionados con los envíos a domicilio.</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 con una correcta gestión de los mismos es primordial para tus estrategias, puedes contribuye con el crecimiento y las finanzas sanas de tu negocio.</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172073</xdr:colOff>
      <xdr:row>18</xdr:row>
      <xdr:rowOff>60710</xdr:rowOff>
    </xdr:from>
    <xdr:to>
      <xdr:col>5</xdr:col>
      <xdr:colOff>713273</xdr:colOff>
      <xdr:row>22</xdr:row>
      <xdr:rowOff>28576</xdr:rowOff>
    </xdr:to>
    <xdr:sp macro="" textlink="">
      <xdr:nvSpPr>
        <xdr:cNvPr id="8" name="Step" descr="Rest your cursor on the lower-right corner of the cell until &#10;it becomes a cross:">
          <a:extLst>
            <a:ext uri="{FF2B5EF4-FFF2-40B4-BE49-F238E27FC236}">
              <a16:creationId xmlns:a16="http://schemas.microsoft.com/office/drawing/2014/main" id="{1A45740E-0DD2-4A3F-ACA5-B07D7C77A260}"/>
            </a:ext>
          </a:extLst>
        </xdr:cNvPr>
        <xdr:cNvSpPr txBox="1"/>
      </xdr:nvSpPr>
      <xdr:spPr>
        <a:xfrm>
          <a:off x="934073" y="3489710"/>
          <a:ext cx="3589200" cy="729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Ejemplo macetas</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hace referencia a la información financiera de un negocio dedicado</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la compra-venta de macetas, usando como canal de venta Facebook.</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533340</xdr:colOff>
      <xdr:row>18</xdr:row>
      <xdr:rowOff>128680</xdr:rowOff>
    </xdr:from>
    <xdr:to>
      <xdr:col>1</xdr:col>
      <xdr:colOff>145872</xdr:colOff>
      <xdr:row>20</xdr:row>
      <xdr:rowOff>118455</xdr:rowOff>
    </xdr:to>
    <xdr:sp macro="" textlink="">
      <xdr:nvSpPr>
        <xdr:cNvPr id="9" name="Oval 26" descr="2">
          <a:extLst>
            <a:ext uri="{FF2B5EF4-FFF2-40B4-BE49-F238E27FC236}">
              <a16:creationId xmlns:a16="http://schemas.microsoft.com/office/drawing/2014/main" id="{041B173C-4A83-424A-B392-05303F493184}"/>
            </a:ext>
          </a:extLst>
        </xdr:cNvPr>
        <xdr:cNvSpPr/>
      </xdr:nvSpPr>
      <xdr:spPr>
        <a:xfrm>
          <a:off x="533340" y="3557680"/>
          <a:ext cx="374532" cy="37077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clientData/>
  </xdr:twoCellAnchor>
  <xdr:twoCellAnchor>
    <xdr:from>
      <xdr:col>1</xdr:col>
      <xdr:colOff>162550</xdr:colOff>
      <xdr:row>22</xdr:row>
      <xdr:rowOff>59012</xdr:rowOff>
    </xdr:from>
    <xdr:to>
      <xdr:col>5</xdr:col>
      <xdr:colOff>702307</xdr:colOff>
      <xdr:row>28</xdr:row>
      <xdr:rowOff>28576</xdr:rowOff>
    </xdr:to>
    <xdr:sp macro="" textlink="">
      <xdr:nvSpPr>
        <xdr:cNvPr id="10"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24550" y="4250012"/>
          <a:ext cx="3587757" cy="1112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Ejemplo ropa</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se refiere a</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los números financieros de un negocio dedicado a la venta de ropa femenina, que tiene un local físico (ósea donde el cliente va directamente) y ventas en línea (que tomaremos como ejemplo para el ejercicio).</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533340</xdr:colOff>
      <xdr:row>22</xdr:row>
      <xdr:rowOff>137158</xdr:rowOff>
    </xdr:from>
    <xdr:to>
      <xdr:col>1</xdr:col>
      <xdr:colOff>145872</xdr:colOff>
      <xdr:row>24</xdr:row>
      <xdr:rowOff>126374</xdr:rowOff>
    </xdr:to>
    <xdr:sp macro="" textlink="">
      <xdr:nvSpPr>
        <xdr:cNvPr id="11" name="Oval 28" descr="3">
          <a:extLst>
            <a:ext uri="{FF2B5EF4-FFF2-40B4-BE49-F238E27FC236}">
              <a16:creationId xmlns:a16="http://schemas.microsoft.com/office/drawing/2014/main" id="{01E98BBF-6C90-43AA-8FFA-A8452C1C08A0}"/>
            </a:ext>
          </a:extLst>
        </xdr:cNvPr>
        <xdr:cNvSpPr/>
      </xdr:nvSpPr>
      <xdr:spPr>
        <a:xfrm>
          <a:off x="533340" y="4328158"/>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clientData/>
  </xdr:twoCellAnchor>
  <xdr:twoCellAnchor>
    <xdr:from>
      <xdr:col>0</xdr:col>
      <xdr:colOff>0</xdr:colOff>
      <xdr:row>0</xdr:row>
      <xdr:rowOff>1</xdr:rowOff>
    </xdr:from>
    <xdr:to>
      <xdr:col>1</xdr:col>
      <xdr:colOff>381000</xdr:colOff>
      <xdr:row>5</xdr:row>
      <xdr:rowOff>1</xdr:rowOff>
    </xdr:to>
    <xdr:sp macro="" textlink="">
      <xdr:nvSpPr>
        <xdr:cNvPr id="12" name="Rectángulo 11"/>
        <xdr:cNvSpPr/>
      </xdr:nvSpPr>
      <xdr:spPr>
        <a:xfrm>
          <a:off x="0" y="1"/>
          <a:ext cx="1143000" cy="95250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389282</xdr:colOff>
      <xdr:row>38</xdr:row>
      <xdr:rowOff>97031</xdr:rowOff>
    </xdr:from>
    <xdr:to>
      <xdr:col>6</xdr:col>
      <xdr:colOff>82825</xdr:colOff>
      <xdr:row>40</xdr:row>
      <xdr:rowOff>179395</xdr:rowOff>
    </xdr:to>
    <xdr:sp macro="" textlink="">
      <xdr:nvSpPr>
        <xdr:cNvPr id="13" name="Step" descr="Here’s how to use the fill handle in Excel:">
          <a:extLst>
            <a:ext uri="{FF2B5EF4-FFF2-40B4-BE49-F238E27FC236}">
              <a16:creationId xmlns:a16="http://schemas.microsoft.com/office/drawing/2014/main" id="{0EB6F5D6-F878-40B4-808A-621D4B3EE56E}"/>
            </a:ext>
          </a:extLst>
        </xdr:cNvPr>
        <xdr:cNvSpPr txBox="1"/>
      </xdr:nvSpPr>
      <xdr:spPr>
        <a:xfrm>
          <a:off x="389282" y="7336031"/>
          <a:ext cx="4265543" cy="46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Light" panose="020B0502040204020203" pitchFamily="34" charset="0"/>
              <a:ea typeface="Segoe UI" pitchFamily="34" charset="0"/>
              <a:cs typeface="Segoe UI Light" panose="020B0502040204020203" pitchFamily="34" charset="0"/>
            </a:rPr>
            <a:t>Si tienes alguna duda para el llenado del presente archivo, con gusto te ayudo a resolverla.</a:t>
          </a:r>
        </a:p>
      </xdr:txBody>
    </xdr:sp>
    <xdr:clientData/>
  </xdr:twoCellAnchor>
  <xdr:twoCellAnchor>
    <xdr:from>
      <xdr:col>0</xdr:col>
      <xdr:colOff>569783</xdr:colOff>
      <xdr:row>6</xdr:row>
      <xdr:rowOff>165652</xdr:rowOff>
    </xdr:from>
    <xdr:to>
      <xdr:col>5</xdr:col>
      <xdr:colOff>669181</xdr:colOff>
      <xdr:row>9</xdr:row>
      <xdr:rowOff>67237</xdr:rowOff>
    </xdr:to>
    <xdr:sp macro="" textlink="">
      <xdr:nvSpPr>
        <xdr:cNvPr id="15" name="Step" descr="Save time by filling cells automatically">
          <a:extLst>
            <a:ext uri="{FF2B5EF4-FFF2-40B4-BE49-F238E27FC236}">
              <a16:creationId xmlns:a16="http://schemas.microsoft.com/office/drawing/2014/main" id="{AF47609E-4D34-4A69-BA3D-CEB7DBF8D6FE}"/>
            </a:ext>
          </a:extLst>
        </xdr:cNvPr>
        <xdr:cNvSpPr txBox="1"/>
      </xdr:nvSpPr>
      <xdr:spPr>
        <a:xfrm>
          <a:off x="569783" y="1308652"/>
          <a:ext cx="3909398" cy="473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Instrucciones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oneCell">
    <xdr:from>
      <xdr:col>3</xdr:col>
      <xdr:colOff>685800</xdr:colOff>
      <xdr:row>46</xdr:row>
      <xdr:rowOff>9525</xdr:rowOff>
    </xdr:from>
    <xdr:to>
      <xdr:col>4</xdr:col>
      <xdr:colOff>283800</xdr:colOff>
      <xdr:row>47</xdr:row>
      <xdr:rowOff>179025</xdr:rowOff>
    </xdr:to>
    <xdr:pic>
      <xdr:nvPicPr>
        <xdr:cNvPr id="21" name="Imagen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344025"/>
          <a:ext cx="360000" cy="360000"/>
        </a:xfrm>
        <a:prstGeom prst="rect">
          <a:avLst/>
        </a:prstGeom>
      </xdr:spPr>
    </xdr:pic>
    <xdr:clientData/>
  </xdr:twoCellAnchor>
  <xdr:twoCellAnchor editAs="oneCell">
    <xdr:from>
      <xdr:col>2</xdr:col>
      <xdr:colOff>223800</xdr:colOff>
      <xdr:row>46</xdr:row>
      <xdr:rowOff>23775</xdr:rowOff>
    </xdr:from>
    <xdr:to>
      <xdr:col>2</xdr:col>
      <xdr:colOff>583800</xdr:colOff>
      <xdr:row>48</xdr:row>
      <xdr:rowOff>2775</xdr:rowOff>
    </xdr:to>
    <xdr:pic>
      <xdr:nvPicPr>
        <xdr:cNvPr id="23" name="Imagen 2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7800" y="9358275"/>
          <a:ext cx="360000" cy="360000"/>
        </a:xfrm>
        <a:prstGeom prst="rect">
          <a:avLst/>
        </a:prstGeom>
      </xdr:spPr>
    </xdr:pic>
    <xdr:clientData/>
  </xdr:twoCellAnchor>
  <xdr:twoCellAnchor editAs="oneCell">
    <xdr:from>
      <xdr:col>0</xdr:col>
      <xdr:colOff>381001</xdr:colOff>
      <xdr:row>42</xdr:row>
      <xdr:rowOff>114301</xdr:rowOff>
    </xdr:from>
    <xdr:to>
      <xdr:col>0</xdr:col>
      <xdr:colOff>742951</xdr:colOff>
      <xdr:row>44</xdr:row>
      <xdr:rowOff>95251</xdr:rowOff>
    </xdr:to>
    <xdr:pic>
      <xdr:nvPicPr>
        <xdr:cNvPr id="24" name="Imagen 2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1" y="8686801"/>
          <a:ext cx="361950" cy="361950"/>
        </a:xfrm>
        <a:prstGeom prst="rect">
          <a:avLst/>
        </a:prstGeom>
      </xdr:spPr>
    </xdr:pic>
    <xdr:clientData/>
  </xdr:twoCellAnchor>
  <xdr:oneCellAnchor>
    <xdr:from>
      <xdr:col>3</xdr:col>
      <xdr:colOff>582481</xdr:colOff>
      <xdr:row>43</xdr:row>
      <xdr:rowOff>33004</xdr:rowOff>
    </xdr:from>
    <xdr:ext cx="153891" cy="153891"/>
    <xdr:pic>
      <xdr:nvPicPr>
        <xdr:cNvPr id="25" name="Imagen 2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8481" y="8796004"/>
          <a:ext cx="153891" cy="153891"/>
        </a:xfrm>
        <a:prstGeom prst="rect">
          <a:avLst/>
        </a:prstGeom>
      </xdr:spPr>
    </xdr:pic>
    <xdr:clientData/>
  </xdr:oneCellAnchor>
  <xdr:twoCellAnchor editAs="oneCell">
    <xdr:from>
      <xdr:col>0</xdr:col>
      <xdr:colOff>485776</xdr:colOff>
      <xdr:row>46</xdr:row>
      <xdr:rowOff>1</xdr:rowOff>
    </xdr:from>
    <xdr:to>
      <xdr:col>1</xdr:col>
      <xdr:colOff>83776</xdr:colOff>
      <xdr:row>47</xdr:row>
      <xdr:rowOff>169501</xdr:rowOff>
    </xdr:to>
    <xdr:pic>
      <xdr:nvPicPr>
        <xdr:cNvPr id="26" name="Imagen 2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776" y="9334501"/>
          <a:ext cx="360000" cy="360000"/>
        </a:xfrm>
        <a:prstGeom prst="rect">
          <a:avLst/>
        </a:prstGeom>
      </xdr:spPr>
    </xdr:pic>
    <xdr:clientData/>
  </xdr:twoCellAnchor>
  <xdr:twoCellAnchor>
    <xdr:from>
      <xdr:col>0</xdr:col>
      <xdr:colOff>209550</xdr:colOff>
      <xdr:row>47</xdr:row>
      <xdr:rowOff>171450</xdr:rowOff>
    </xdr:from>
    <xdr:to>
      <xdr:col>1</xdr:col>
      <xdr:colOff>390525</xdr:colOff>
      <xdr:row>50</xdr:row>
      <xdr:rowOff>57149</xdr:rowOff>
    </xdr:to>
    <xdr:sp macro="" textlink="">
      <xdr:nvSpPr>
        <xdr:cNvPr id="28" name="CuadroTexto 27"/>
        <xdr:cNvSpPr txBox="1"/>
      </xdr:nvSpPr>
      <xdr:spPr>
        <a:xfrm>
          <a:off x="209550" y="969645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WhatsApp</a:t>
          </a:r>
        </a:p>
      </xdr:txBody>
    </xdr:sp>
    <xdr:clientData/>
  </xdr:twoCellAnchor>
  <xdr:twoCellAnchor>
    <xdr:from>
      <xdr:col>1</xdr:col>
      <xdr:colOff>695325</xdr:colOff>
      <xdr:row>48</xdr:row>
      <xdr:rowOff>0</xdr:rowOff>
    </xdr:from>
    <xdr:to>
      <xdr:col>3</xdr:col>
      <xdr:colOff>114300</xdr:colOff>
      <xdr:row>50</xdr:row>
      <xdr:rowOff>76199</xdr:rowOff>
    </xdr:to>
    <xdr:sp macro="" textlink="">
      <xdr:nvSpPr>
        <xdr:cNvPr id="29" name="CuadroTexto 28"/>
        <xdr:cNvSpPr txBox="1"/>
      </xdr:nvSpPr>
      <xdr:spPr>
        <a:xfrm>
          <a:off x="1457325" y="971550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Telegram</a:t>
          </a:r>
        </a:p>
      </xdr:txBody>
    </xdr:sp>
    <xdr:clientData/>
  </xdr:twoCellAnchor>
  <xdr:twoCellAnchor>
    <xdr:from>
      <xdr:col>3</xdr:col>
      <xdr:colOff>390525</xdr:colOff>
      <xdr:row>47</xdr:row>
      <xdr:rowOff>180975</xdr:rowOff>
    </xdr:from>
    <xdr:to>
      <xdr:col>4</xdr:col>
      <xdr:colOff>571500</xdr:colOff>
      <xdr:row>50</xdr:row>
      <xdr:rowOff>66674</xdr:rowOff>
    </xdr:to>
    <xdr:sp macro="" textlink="">
      <xdr:nvSpPr>
        <xdr:cNvPr id="30" name="CuadroTexto 29"/>
        <xdr:cNvSpPr txBox="1"/>
      </xdr:nvSpPr>
      <xdr:spPr>
        <a:xfrm>
          <a:off x="2676525" y="9705975"/>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TikTok</a:t>
          </a:r>
        </a:p>
      </xdr:txBody>
    </xdr:sp>
    <xdr:clientData/>
  </xdr:twoCellAnchor>
  <xdr:twoCellAnchor>
    <xdr:from>
      <xdr:col>1</xdr:col>
      <xdr:colOff>733425</xdr:colOff>
      <xdr:row>45</xdr:row>
      <xdr:rowOff>122147</xdr:rowOff>
    </xdr:from>
    <xdr:to>
      <xdr:col>3</xdr:col>
      <xdr:colOff>0</xdr:colOff>
      <xdr:row>49</xdr:row>
      <xdr:rowOff>66674</xdr:rowOff>
    </xdr:to>
    <xdr:sp macro="" textlink="">
      <xdr:nvSpPr>
        <xdr:cNvPr id="19" name="Rectángulo 18">
          <a:hlinkClick xmlns:r="http://schemas.openxmlformats.org/officeDocument/2006/relationships" r:id="rId6"/>
        </xdr:cNvPr>
        <xdr:cNvSpPr/>
      </xdr:nvSpPr>
      <xdr:spPr>
        <a:xfrm>
          <a:off x="1495425" y="9266147"/>
          <a:ext cx="790575" cy="706527"/>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0</xdr:col>
      <xdr:colOff>304800</xdr:colOff>
      <xdr:row>45</xdr:row>
      <xdr:rowOff>112622</xdr:rowOff>
    </xdr:from>
    <xdr:to>
      <xdr:col>1</xdr:col>
      <xdr:colOff>266700</xdr:colOff>
      <xdr:row>49</xdr:row>
      <xdr:rowOff>66675</xdr:rowOff>
    </xdr:to>
    <xdr:sp macro="" textlink="">
      <xdr:nvSpPr>
        <xdr:cNvPr id="31" name="Rectángulo 30">
          <a:hlinkClick xmlns:r="http://schemas.openxmlformats.org/officeDocument/2006/relationships" r:id="rId7"/>
        </xdr:cNvPr>
        <xdr:cNvSpPr/>
      </xdr:nvSpPr>
      <xdr:spPr>
        <a:xfrm>
          <a:off x="304800" y="9256622"/>
          <a:ext cx="723900" cy="716053"/>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3</xdr:col>
      <xdr:colOff>485774</xdr:colOff>
      <xdr:row>45</xdr:row>
      <xdr:rowOff>136715</xdr:rowOff>
    </xdr:from>
    <xdr:to>
      <xdr:col>4</xdr:col>
      <xdr:colOff>457200</xdr:colOff>
      <xdr:row>49</xdr:row>
      <xdr:rowOff>47624</xdr:rowOff>
    </xdr:to>
    <xdr:sp macro="" textlink="">
      <xdr:nvSpPr>
        <xdr:cNvPr id="18" name="Rectángulo 17">
          <a:hlinkClick xmlns:r="http://schemas.openxmlformats.org/officeDocument/2006/relationships" r:id="rId8"/>
        </xdr:cNvPr>
        <xdr:cNvSpPr/>
      </xdr:nvSpPr>
      <xdr:spPr>
        <a:xfrm>
          <a:off x="2771774" y="9280715"/>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5</xdr:col>
      <xdr:colOff>257175</xdr:colOff>
      <xdr:row>46</xdr:row>
      <xdr:rowOff>9525</xdr:rowOff>
    </xdr:from>
    <xdr:to>
      <xdr:col>5</xdr:col>
      <xdr:colOff>617175</xdr:colOff>
      <xdr:row>47</xdr:row>
      <xdr:rowOff>179025</xdr:rowOff>
    </xdr:to>
    <xdr:pic>
      <xdr:nvPicPr>
        <xdr:cNvPr id="32" name="Imagen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67175" y="9344025"/>
          <a:ext cx="360000" cy="360000"/>
        </a:xfrm>
        <a:prstGeom prst="rect">
          <a:avLst/>
        </a:prstGeom>
      </xdr:spPr>
    </xdr:pic>
    <xdr:clientData/>
  </xdr:twoCellAnchor>
  <xdr:twoCellAnchor>
    <xdr:from>
      <xdr:col>5</xdr:col>
      <xdr:colOff>47624</xdr:colOff>
      <xdr:row>45</xdr:row>
      <xdr:rowOff>146240</xdr:rowOff>
    </xdr:from>
    <xdr:to>
      <xdr:col>6</xdr:col>
      <xdr:colOff>19050</xdr:colOff>
      <xdr:row>49</xdr:row>
      <xdr:rowOff>57149</xdr:rowOff>
    </xdr:to>
    <xdr:sp macro="" textlink="">
      <xdr:nvSpPr>
        <xdr:cNvPr id="33" name="Rectángulo 32">
          <a:hlinkClick xmlns:r="http://schemas.openxmlformats.org/officeDocument/2006/relationships" r:id="rId10"/>
        </xdr:cNvPr>
        <xdr:cNvSpPr/>
      </xdr:nvSpPr>
      <xdr:spPr>
        <a:xfrm>
          <a:off x="3857624" y="9290240"/>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4</xdr:col>
      <xdr:colOff>733425</xdr:colOff>
      <xdr:row>47</xdr:row>
      <xdr:rowOff>171450</xdr:rowOff>
    </xdr:from>
    <xdr:to>
      <xdr:col>6</xdr:col>
      <xdr:colOff>152400</xdr:colOff>
      <xdr:row>50</xdr:row>
      <xdr:rowOff>57149</xdr:rowOff>
    </xdr:to>
    <xdr:sp macro="" textlink="">
      <xdr:nvSpPr>
        <xdr:cNvPr id="34" name="CuadroTexto 33"/>
        <xdr:cNvSpPr txBox="1"/>
      </xdr:nvSpPr>
      <xdr:spPr>
        <a:xfrm>
          <a:off x="3781425" y="969645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YouTube</a:t>
          </a:r>
        </a:p>
      </xdr:txBody>
    </xdr:sp>
    <xdr:clientData/>
  </xdr:twoCellAnchor>
  <xdr:twoCellAnchor editAs="oneCell">
    <xdr:from>
      <xdr:col>0</xdr:col>
      <xdr:colOff>209551</xdr:colOff>
      <xdr:row>0</xdr:row>
      <xdr:rowOff>85726</xdr:rowOff>
    </xdr:from>
    <xdr:to>
      <xdr:col>1</xdr:col>
      <xdr:colOff>190501</xdr:colOff>
      <xdr:row>4</xdr:row>
      <xdr:rowOff>66676</xdr:rowOff>
    </xdr:to>
    <xdr:pic>
      <xdr:nvPicPr>
        <xdr:cNvPr id="35" name="Imagen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9551" y="85726"/>
          <a:ext cx="742950" cy="742950"/>
        </a:xfrm>
        <a:prstGeom prst="rect">
          <a:avLst/>
        </a:prstGeom>
      </xdr:spPr>
    </xdr:pic>
    <xdr:clientData/>
  </xdr:twoCellAnchor>
  <xdr:twoCellAnchor editAs="oneCell">
    <xdr:from>
      <xdr:col>0</xdr:col>
      <xdr:colOff>428625</xdr:colOff>
      <xdr:row>50</xdr:row>
      <xdr:rowOff>161925</xdr:rowOff>
    </xdr:from>
    <xdr:to>
      <xdr:col>4</xdr:col>
      <xdr:colOff>704850</xdr:colOff>
      <xdr:row>54</xdr:row>
      <xdr:rowOff>87342</xdr:rowOff>
    </xdr:to>
    <xdr:pic>
      <xdr:nvPicPr>
        <xdr:cNvPr id="16" name="Imagen 1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8625" y="9686925"/>
          <a:ext cx="3324225" cy="687417"/>
        </a:xfrm>
        <a:prstGeom prst="rect">
          <a:avLst/>
        </a:prstGeom>
      </xdr:spPr>
    </xdr:pic>
    <xdr:clientData/>
  </xdr:twoCellAnchor>
  <xdr:twoCellAnchor>
    <xdr:from>
      <xdr:col>0</xdr:col>
      <xdr:colOff>436907</xdr:colOff>
      <xdr:row>54</xdr:row>
      <xdr:rowOff>87505</xdr:rowOff>
    </xdr:from>
    <xdr:to>
      <xdr:col>6</xdr:col>
      <xdr:colOff>130450</xdr:colOff>
      <xdr:row>63</xdr:row>
      <xdr:rowOff>182217</xdr:rowOff>
    </xdr:to>
    <xdr:sp macro="" textlink="">
      <xdr:nvSpPr>
        <xdr:cNvPr id="36" name="Step" descr="Here’s how to use the fill handle in Excel:">
          <a:extLst>
            <a:ext uri="{FF2B5EF4-FFF2-40B4-BE49-F238E27FC236}">
              <a16:creationId xmlns:a16="http://schemas.microsoft.com/office/drawing/2014/main" id="{0EB6F5D6-F878-40B4-808A-621D4B3EE56E}"/>
            </a:ext>
          </a:extLst>
        </xdr:cNvPr>
        <xdr:cNvSpPr txBox="1"/>
      </xdr:nvSpPr>
      <xdr:spPr>
        <a:xfrm>
          <a:off x="436907" y="10374505"/>
          <a:ext cx="4265543" cy="180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85000"/>
                  <a:lumOff val="15000"/>
                </a:schemeClr>
              </a:solidFill>
              <a:effectLst/>
              <a:uLnTx/>
              <a:uFillTx/>
              <a:latin typeface="+mj-lt"/>
              <a:ea typeface="Segoe UI" pitchFamily="34" charset="0"/>
              <a:cs typeface="Segoe UI Light" panose="020B0502040204020203" pitchFamily="34" charset="0"/>
            </a:rPr>
            <a:t>La información financiera presentada en el documento se comparte con fines didácticos con el consentimiento de las propietarias de los negocios mostrados como ejemplo, con el objetivo de que el ejercicio sea de utilidad para ti al mostrar datos reales. Se omite el nombre del negocio por motivos de confidencialidad y seguridad.</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85000"/>
                <a:lumOff val="15000"/>
              </a:schemeClr>
            </a:solidFill>
            <a:effectLst/>
            <a:uLnTx/>
            <a:uFillTx/>
            <a:latin typeface="+mj-lt"/>
            <a:ea typeface="Segoe UI" pitchFamily="34" charset="0"/>
            <a:cs typeface="Segoe UI Light"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100">
              <a:solidFill>
                <a:schemeClr val="tx1">
                  <a:lumMod val="85000"/>
                  <a:lumOff val="15000"/>
                </a:schemeClr>
              </a:solidFill>
              <a:latin typeface="+mj-lt"/>
            </a:rPr>
            <a:t>Eres libre de </a:t>
          </a:r>
          <a:r>
            <a:rPr lang="es-ES" sz="1100" b="1">
              <a:solidFill>
                <a:schemeClr val="tx1">
                  <a:lumMod val="85000"/>
                  <a:lumOff val="15000"/>
                </a:schemeClr>
              </a:solidFill>
              <a:latin typeface="+mj-lt"/>
            </a:rPr>
            <a:t>compartir</a:t>
          </a:r>
          <a:r>
            <a:rPr lang="es-ES" sz="1100">
              <a:solidFill>
                <a:schemeClr val="tx1">
                  <a:lumMod val="85000"/>
                  <a:lumOff val="15000"/>
                </a:schemeClr>
              </a:solidFill>
              <a:latin typeface="+mj-lt"/>
            </a:rPr>
            <a:t> (copiar y redistribuir el material en cualquier medio),</a:t>
          </a:r>
          <a:r>
            <a:rPr lang="es-ES" sz="1100" baseline="0">
              <a:solidFill>
                <a:schemeClr val="tx1">
                  <a:lumMod val="85000"/>
                  <a:lumOff val="15000"/>
                </a:schemeClr>
              </a:solidFill>
              <a:latin typeface="+mj-lt"/>
            </a:rPr>
            <a:t> </a:t>
          </a:r>
          <a:r>
            <a:rPr lang="es-ES" sz="1100" b="1" baseline="0">
              <a:solidFill>
                <a:schemeClr val="tx1">
                  <a:lumMod val="85000"/>
                  <a:lumOff val="15000"/>
                </a:schemeClr>
              </a:solidFill>
              <a:latin typeface="+mj-lt"/>
            </a:rPr>
            <a:t>a</a:t>
          </a:r>
          <a:r>
            <a:rPr lang="es-ES" sz="1100" b="1">
              <a:solidFill>
                <a:schemeClr val="tx1">
                  <a:lumMod val="85000"/>
                  <a:lumOff val="15000"/>
                </a:schemeClr>
              </a:solidFill>
              <a:latin typeface="+mj-lt"/>
            </a:rPr>
            <a:t>daptar</a:t>
          </a:r>
          <a:r>
            <a:rPr lang="es-ES" sz="1100" baseline="0">
              <a:solidFill>
                <a:schemeClr val="tx1">
                  <a:lumMod val="85000"/>
                  <a:lumOff val="15000"/>
                </a:schemeClr>
              </a:solidFill>
              <a:latin typeface="+mj-lt"/>
            </a:rPr>
            <a:t> (</a:t>
          </a:r>
          <a:r>
            <a:rPr lang="es-ES" sz="1100">
              <a:solidFill>
                <a:schemeClr val="tx1">
                  <a:lumMod val="85000"/>
                  <a:lumOff val="15000"/>
                </a:schemeClr>
              </a:solidFill>
              <a:latin typeface="+mj-lt"/>
            </a:rPr>
            <a:t>remezclar</a:t>
          </a:r>
          <a:r>
            <a:rPr lang="es-ES" sz="1100" baseline="0">
              <a:solidFill>
                <a:schemeClr val="tx1">
                  <a:lumMod val="85000"/>
                  <a:lumOff val="15000"/>
                </a:schemeClr>
              </a:solidFill>
              <a:latin typeface="+mj-lt"/>
            </a:rPr>
            <a:t> </a:t>
          </a:r>
          <a:r>
            <a:rPr lang="es-ES" sz="1100">
              <a:solidFill>
                <a:schemeClr val="tx1">
                  <a:lumMod val="85000"/>
                  <a:lumOff val="15000"/>
                </a:schemeClr>
              </a:solidFill>
              <a:latin typeface="+mj-lt"/>
            </a:rPr>
            <a:t>sobre el material). </a:t>
          </a:r>
          <a:r>
            <a:rPr lang="es-ES" sz="1100" b="1">
              <a:solidFill>
                <a:schemeClr val="tx1">
                  <a:lumMod val="85000"/>
                  <a:lumOff val="15000"/>
                </a:schemeClr>
              </a:solidFill>
              <a:latin typeface="+mj-lt"/>
            </a:rPr>
            <a:t>Atribución</a:t>
          </a:r>
          <a:r>
            <a:rPr lang="es-ES" sz="1100">
              <a:solidFill>
                <a:schemeClr val="tx1">
                  <a:lumMod val="85000"/>
                  <a:lumOff val="15000"/>
                </a:schemeClr>
              </a:solidFill>
              <a:latin typeface="+mj-lt"/>
            </a:rPr>
            <a:t>: debes otorgar el crédito correspondiente</a:t>
          </a:r>
          <a:r>
            <a:rPr lang="es-ES" sz="1100" baseline="0">
              <a:solidFill>
                <a:schemeClr val="tx1">
                  <a:lumMod val="85000"/>
                  <a:lumOff val="15000"/>
                </a:schemeClr>
              </a:solidFill>
              <a:latin typeface="+mj-lt"/>
            </a:rPr>
            <a:t> a </a:t>
          </a:r>
          <a:r>
            <a:rPr lang="es-ES" sz="1100" b="1" baseline="0">
              <a:solidFill>
                <a:srgbClr val="7C062B"/>
              </a:solidFill>
              <a:latin typeface="+mj-lt"/>
            </a:rPr>
            <a:t>@jorgeromerolegacy.</a:t>
          </a:r>
          <a:endParaRPr kumimoji="0" lang="en-US" sz="1100" b="1" i="0" u="none" strike="noStrike" kern="0" cap="none" spc="0" normalizeH="0" baseline="0">
            <a:ln>
              <a:noFill/>
            </a:ln>
            <a:solidFill>
              <a:srgbClr val="7C062B"/>
            </a:solidFill>
            <a:effectLst/>
            <a:uLnTx/>
            <a:uFillTx/>
            <a:latin typeface="+mj-lt"/>
            <a:ea typeface="Segoe UI" pitchFamily="34" charset="0"/>
            <a:cs typeface="Segoe UI Light" panose="020B0502040204020203" pitchFamily="34" charset="0"/>
          </a:endParaRPr>
        </a:p>
      </xdr:txBody>
    </xdr:sp>
    <xdr:clientData/>
  </xdr:twoCellAnchor>
  <xdr:twoCellAnchor>
    <xdr:from>
      <xdr:col>1</xdr:col>
      <xdr:colOff>162610</xdr:colOff>
      <xdr:row>28</xdr:row>
      <xdr:rowOff>38101</xdr:rowOff>
    </xdr:from>
    <xdr:to>
      <xdr:col>5</xdr:col>
      <xdr:colOff>702367</xdr:colOff>
      <xdr:row>32</xdr:row>
      <xdr:rowOff>28575</xdr:rowOff>
    </xdr:to>
    <xdr:sp macro="" textlink="">
      <xdr:nvSpPr>
        <xdr:cNvPr id="39"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24610" y="5372101"/>
          <a:ext cx="3587757"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Empaque</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te será de utilidad para</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calcular los costos totales de tu empaque (caja, papeles para adornar, dulces, etc.).</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533400</xdr:colOff>
      <xdr:row>28</xdr:row>
      <xdr:rowOff>116247</xdr:rowOff>
    </xdr:from>
    <xdr:to>
      <xdr:col>1</xdr:col>
      <xdr:colOff>145932</xdr:colOff>
      <xdr:row>30</xdr:row>
      <xdr:rowOff>105463</xdr:rowOff>
    </xdr:to>
    <xdr:sp macro="" textlink="">
      <xdr:nvSpPr>
        <xdr:cNvPr id="40" name="Oval 28" descr="3">
          <a:extLst>
            <a:ext uri="{FF2B5EF4-FFF2-40B4-BE49-F238E27FC236}">
              <a16:creationId xmlns:a16="http://schemas.microsoft.com/office/drawing/2014/main" id="{01E98BBF-6C90-43AA-8FFA-A8452C1C08A0}"/>
            </a:ext>
          </a:extLst>
        </xdr:cNvPr>
        <xdr:cNvSpPr/>
      </xdr:nvSpPr>
      <xdr:spPr>
        <a:xfrm>
          <a:off x="533400" y="5450247"/>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lientData/>
  </xdr:twoCellAnchor>
  <xdr:twoCellAnchor>
    <xdr:from>
      <xdr:col>1</xdr:col>
      <xdr:colOff>153085</xdr:colOff>
      <xdr:row>32</xdr:row>
      <xdr:rowOff>47625</xdr:rowOff>
    </xdr:from>
    <xdr:to>
      <xdr:col>5</xdr:col>
      <xdr:colOff>692842</xdr:colOff>
      <xdr:row>38</xdr:row>
      <xdr:rowOff>57150</xdr:rowOff>
    </xdr:to>
    <xdr:sp macro="" textlink="">
      <xdr:nvSpPr>
        <xdr:cNvPr id="41"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15085" y="6143625"/>
          <a:ext cx="3587757"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Comparador</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te ayudará a medir la utilidad que tienes comparando las ventas que haces a tus clientes si acuden a tu local contra las ventas online; a su vez para medir las ventas online comparando meses anteriores contra la actualidad.</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523875</xdr:colOff>
      <xdr:row>32</xdr:row>
      <xdr:rowOff>106722</xdr:rowOff>
    </xdr:from>
    <xdr:to>
      <xdr:col>1</xdr:col>
      <xdr:colOff>136407</xdr:colOff>
      <xdr:row>34</xdr:row>
      <xdr:rowOff>95938</xdr:rowOff>
    </xdr:to>
    <xdr:sp macro="" textlink="">
      <xdr:nvSpPr>
        <xdr:cNvPr id="42" name="Oval 28" descr="3">
          <a:extLst>
            <a:ext uri="{FF2B5EF4-FFF2-40B4-BE49-F238E27FC236}">
              <a16:creationId xmlns:a16="http://schemas.microsoft.com/office/drawing/2014/main" id="{01E98BBF-6C90-43AA-8FFA-A8452C1C08A0}"/>
            </a:ext>
          </a:extLst>
        </xdr:cNvPr>
        <xdr:cNvSpPr/>
      </xdr:nvSpPr>
      <xdr:spPr>
        <a:xfrm>
          <a:off x="523875" y="6202722"/>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78441</xdr:colOff>
      <xdr:row>0</xdr:row>
      <xdr:rowOff>67233</xdr:rowOff>
    </xdr:from>
    <xdr:to>
      <xdr:col>0</xdr:col>
      <xdr:colOff>448238</xdr:colOff>
      <xdr:row>1</xdr:row>
      <xdr:rowOff>78442</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67233"/>
          <a:ext cx="369797" cy="369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56029</xdr:colOff>
      <xdr:row>0</xdr:row>
      <xdr:rowOff>78442</xdr:rowOff>
    </xdr:from>
    <xdr:to>
      <xdr:col>0</xdr:col>
      <xdr:colOff>437028</xdr:colOff>
      <xdr:row>1</xdr:row>
      <xdr:rowOff>100853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 y="78442"/>
          <a:ext cx="380999" cy="38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1423149</xdr:colOff>
      <xdr:row>0</xdr:row>
      <xdr:rowOff>67237</xdr:rowOff>
    </xdr:from>
    <xdr:to>
      <xdr:col>0</xdr:col>
      <xdr:colOff>1714500</xdr:colOff>
      <xdr:row>1</xdr:row>
      <xdr:rowOff>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149" y="67237"/>
          <a:ext cx="291351" cy="2913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781050</xdr:colOff>
      <xdr:row>0</xdr:row>
      <xdr:rowOff>9525</xdr:rowOff>
    </xdr:from>
    <xdr:to>
      <xdr:col>2</xdr:col>
      <xdr:colOff>1095376</xdr:colOff>
      <xdr:row>0</xdr:row>
      <xdr:rowOff>323851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8025" y="9525"/>
          <a:ext cx="314326" cy="314326"/>
        </a:xfrm>
        <a:prstGeom prst="rect">
          <a:avLst/>
        </a:prstGeom>
      </xdr:spPr>
    </xdr:pic>
    <xdr:clientData/>
  </xdr:twoCellAnchor>
</xdr:wsDr>
</file>

<file path=xl/tables/table1.xml><?xml version="1.0" encoding="utf-8"?>
<table xmlns="http://schemas.openxmlformats.org/spreadsheetml/2006/main" id="20" name="Tabla20" displayName="Tabla20" ref="B9:D15" totalsRowShown="0" dataDxfId="15" headerRowBorderDxfId="16">
  <autoFilter ref="B9:D15"/>
  <tableColumns count="3">
    <tableColumn id="1" name="COMPONENTES" dataDxfId="14"/>
    <tableColumn id="4" name="VENTA EN TIENDA2" dataDxfId="13"/>
    <tableColumn id="6" name="VENTA ONLINE" dataDxfId="12"/>
  </tableColumns>
  <tableStyleInfo name="TableStyleLight1" showFirstColumn="0" showLastColumn="0" showRowStripes="1" showColumnStripes="0"/>
</table>
</file>

<file path=xl/tables/table2.xml><?xml version="1.0" encoding="utf-8"?>
<table xmlns="http://schemas.openxmlformats.org/spreadsheetml/2006/main" id="21" name="Tabla2022" displayName="Tabla2022" ref="B23:D29" totalsRowShown="0" headerRowDxfId="11" dataDxfId="9" headerRowBorderDxfId="10">
  <autoFilter ref="B23:D29"/>
  <tableColumns count="3">
    <tableColumn id="1" name="COMPONENTES" dataDxfId="8"/>
    <tableColumn id="4" name="HACE 3 MESES" dataDxfId="7"/>
    <tableColumn id="6" name="ACTUAL" dataDxfId="6"/>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jorgeromero.org/" TargetMode="External"/><Relationship Id="rId1" Type="http://schemas.openxmlformats.org/officeDocument/2006/relationships/hyperlink" Target="mailto:info@jorgeromero.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39997558519241921"/>
  </sheetPr>
  <dimension ref="A1:G64"/>
  <sheetViews>
    <sheetView tabSelected="1" zoomScaleNormal="100" workbookViewId="0">
      <selection activeCell="A6" sqref="A6"/>
    </sheetView>
  </sheetViews>
  <sheetFormatPr baseColWidth="10" defaultRowHeight="15" x14ac:dyDescent="0.25"/>
  <sheetData>
    <row r="1" spans="1:7" x14ac:dyDescent="0.25">
      <c r="A1" s="3"/>
      <c r="B1" s="3"/>
      <c r="C1" s="3"/>
      <c r="D1" s="3"/>
      <c r="E1" s="3"/>
      <c r="F1" s="3"/>
      <c r="G1" s="4"/>
    </row>
    <row r="2" spans="1:7" x14ac:dyDescent="0.25">
      <c r="A2" s="3"/>
      <c r="B2" s="3"/>
      <c r="C2" s="3"/>
      <c r="D2" s="3"/>
      <c r="E2" s="3"/>
      <c r="F2" s="3"/>
      <c r="G2" s="4"/>
    </row>
    <row r="3" spans="1:7" x14ac:dyDescent="0.25">
      <c r="A3" s="3"/>
      <c r="B3" s="3"/>
      <c r="C3" s="3"/>
      <c r="D3" s="3"/>
      <c r="E3" s="3"/>
      <c r="F3" s="3"/>
      <c r="G3" s="4"/>
    </row>
    <row r="4" spans="1:7" x14ac:dyDescent="0.25">
      <c r="A4" s="3"/>
      <c r="B4" s="3"/>
      <c r="C4" s="3"/>
      <c r="D4" s="3"/>
      <c r="E4" s="3"/>
      <c r="F4" s="3"/>
      <c r="G4" s="4"/>
    </row>
    <row r="5" spans="1:7" x14ac:dyDescent="0.25">
      <c r="A5" s="3"/>
      <c r="B5" s="3"/>
      <c r="C5" s="3"/>
      <c r="D5" s="3"/>
      <c r="E5" s="3"/>
      <c r="F5" s="3"/>
      <c r="G5" s="4"/>
    </row>
    <row r="6" spans="1:7" x14ac:dyDescent="0.25">
      <c r="A6" s="4"/>
      <c r="B6" s="4"/>
      <c r="C6" s="4"/>
      <c r="D6" s="4"/>
      <c r="E6" s="4"/>
      <c r="F6" s="4"/>
      <c r="G6" s="4"/>
    </row>
    <row r="7" spans="1:7" x14ac:dyDescent="0.25">
      <c r="A7" s="4"/>
      <c r="B7" s="4"/>
      <c r="C7" s="4"/>
      <c r="D7" s="4"/>
      <c r="E7" s="4"/>
      <c r="F7" s="4"/>
      <c r="G7" s="4"/>
    </row>
    <row r="8" spans="1:7" x14ac:dyDescent="0.25">
      <c r="A8" s="4"/>
      <c r="B8" s="4"/>
      <c r="C8" s="4"/>
      <c r="D8" s="4"/>
      <c r="E8" s="4"/>
      <c r="F8" s="4"/>
      <c r="G8" s="4"/>
    </row>
    <row r="9" spans="1:7" x14ac:dyDescent="0.25">
      <c r="A9" s="4"/>
      <c r="B9" s="4"/>
      <c r="C9" s="4"/>
      <c r="D9" s="4"/>
      <c r="E9" s="4"/>
      <c r="F9" s="4"/>
      <c r="G9" s="4"/>
    </row>
    <row r="10" spans="1:7" x14ac:dyDescent="0.25">
      <c r="A10" s="4"/>
      <c r="B10" s="4"/>
      <c r="C10" s="4"/>
      <c r="D10" s="4"/>
      <c r="E10" s="4"/>
      <c r="F10" s="4"/>
      <c r="G10" s="4"/>
    </row>
    <row r="11" spans="1:7" x14ac:dyDescent="0.25">
      <c r="A11" s="4"/>
      <c r="B11" s="4"/>
      <c r="C11" s="4"/>
      <c r="D11" s="4"/>
      <c r="E11" s="4"/>
      <c r="F11" s="4"/>
      <c r="G11" s="4"/>
    </row>
    <row r="12" spans="1:7" x14ac:dyDescent="0.25">
      <c r="A12" s="4"/>
      <c r="B12" s="4"/>
      <c r="C12" s="4"/>
      <c r="D12" s="4"/>
      <c r="E12" s="4"/>
      <c r="F12" s="4"/>
      <c r="G12" s="4"/>
    </row>
    <row r="13" spans="1:7" x14ac:dyDescent="0.25">
      <c r="A13" s="4"/>
      <c r="B13" s="4"/>
      <c r="C13" s="4"/>
      <c r="D13" s="4"/>
      <c r="E13" s="4"/>
      <c r="F13" s="4"/>
      <c r="G13" s="4"/>
    </row>
    <row r="14" spans="1:7" x14ac:dyDescent="0.25">
      <c r="A14" s="4"/>
      <c r="B14" s="4"/>
      <c r="C14" s="4"/>
      <c r="D14" s="4"/>
      <c r="E14" s="4"/>
      <c r="F14" s="4"/>
      <c r="G14" s="4"/>
    </row>
    <row r="15" spans="1:7" x14ac:dyDescent="0.25">
      <c r="A15" s="4"/>
      <c r="B15" s="4"/>
      <c r="C15" s="4"/>
      <c r="D15" s="4"/>
      <c r="E15" s="4"/>
      <c r="F15" s="4"/>
      <c r="G15" s="4"/>
    </row>
    <row r="16" spans="1:7" x14ac:dyDescent="0.25">
      <c r="A16" s="4"/>
      <c r="B16" s="4"/>
      <c r="C16" s="4"/>
      <c r="D16" s="4"/>
      <c r="E16" s="4"/>
      <c r="F16" s="4"/>
      <c r="G16" s="4"/>
    </row>
    <row r="17" spans="1:7" x14ac:dyDescent="0.25">
      <c r="A17" s="4"/>
      <c r="B17" s="4"/>
      <c r="C17" s="4"/>
      <c r="D17" s="4"/>
      <c r="E17" s="4"/>
      <c r="F17" s="4"/>
      <c r="G17" s="4"/>
    </row>
    <row r="18" spans="1:7" x14ac:dyDescent="0.25">
      <c r="A18" s="4"/>
      <c r="B18" s="4"/>
      <c r="C18" s="4"/>
      <c r="D18" s="4"/>
      <c r="E18" s="4"/>
      <c r="F18" s="4"/>
      <c r="G18" s="4"/>
    </row>
    <row r="19" spans="1:7" x14ac:dyDescent="0.25">
      <c r="A19" s="4"/>
      <c r="B19" s="4"/>
      <c r="C19" s="4"/>
      <c r="D19" s="4"/>
      <c r="E19" s="4"/>
      <c r="F19" s="4"/>
      <c r="G19" s="4"/>
    </row>
    <row r="20" spans="1:7" x14ac:dyDescent="0.25">
      <c r="A20" s="4"/>
      <c r="B20" s="4"/>
      <c r="C20" s="4"/>
      <c r="D20" s="4"/>
      <c r="E20" s="4"/>
      <c r="F20" s="4"/>
      <c r="G20" s="4"/>
    </row>
    <row r="21" spans="1:7" x14ac:dyDescent="0.25">
      <c r="A21" s="4"/>
      <c r="B21" s="4"/>
      <c r="C21" s="4"/>
      <c r="D21" s="4"/>
      <c r="E21" s="4"/>
      <c r="F21" s="4"/>
      <c r="G21" s="4"/>
    </row>
    <row r="22" spans="1:7" x14ac:dyDescent="0.25">
      <c r="A22" s="4"/>
      <c r="B22" s="4"/>
      <c r="C22" s="4"/>
      <c r="D22" s="4"/>
      <c r="E22" s="4"/>
      <c r="F22" s="4"/>
      <c r="G22" s="4"/>
    </row>
    <row r="23" spans="1:7" x14ac:dyDescent="0.25">
      <c r="A23" s="4"/>
      <c r="B23" s="4"/>
      <c r="C23" s="4"/>
      <c r="D23" s="4"/>
      <c r="E23" s="4"/>
      <c r="F23" s="4"/>
      <c r="G23" s="4"/>
    </row>
    <row r="24" spans="1:7" x14ac:dyDescent="0.25">
      <c r="A24" s="4"/>
      <c r="B24" s="4"/>
      <c r="C24" s="4"/>
      <c r="D24" s="4"/>
      <c r="E24" s="4"/>
      <c r="F24" s="4"/>
      <c r="G24" s="4"/>
    </row>
    <row r="25" spans="1:7" x14ac:dyDescent="0.25">
      <c r="A25" s="4"/>
      <c r="B25" s="4"/>
      <c r="C25" s="4"/>
      <c r="D25" s="4"/>
      <c r="E25" s="4"/>
      <c r="F25" s="4"/>
      <c r="G25" s="4"/>
    </row>
    <row r="26" spans="1:7" ht="15" customHeight="1" x14ac:dyDescent="0.25">
      <c r="A26" s="4"/>
      <c r="B26" s="4"/>
      <c r="C26" s="4"/>
      <c r="D26" s="4"/>
      <c r="E26" s="4"/>
      <c r="F26" s="4"/>
      <c r="G26" s="4"/>
    </row>
    <row r="27" spans="1:7" ht="15" customHeight="1" x14ac:dyDescent="0.25">
      <c r="A27" s="4"/>
      <c r="B27" s="4"/>
      <c r="C27" s="4"/>
      <c r="D27" s="4"/>
      <c r="E27" s="4"/>
      <c r="F27" s="4"/>
      <c r="G27" s="4"/>
    </row>
    <row r="28" spans="1:7" ht="15" customHeight="1" x14ac:dyDescent="0.25">
      <c r="A28" s="4"/>
      <c r="B28" s="4"/>
      <c r="C28" s="4"/>
      <c r="D28" s="4"/>
      <c r="E28" s="4"/>
      <c r="F28" s="4"/>
      <c r="G28" s="4"/>
    </row>
    <row r="29" spans="1:7" ht="15" customHeight="1" x14ac:dyDescent="0.25">
      <c r="A29" s="4"/>
      <c r="B29" s="4"/>
      <c r="C29" s="4"/>
      <c r="D29" s="4"/>
      <c r="E29" s="4"/>
      <c r="F29" s="4"/>
      <c r="G29" s="4"/>
    </row>
    <row r="30" spans="1:7" ht="15" customHeight="1" x14ac:dyDescent="0.25">
      <c r="A30" s="4"/>
      <c r="B30" s="4"/>
      <c r="C30" s="4"/>
      <c r="D30" s="4"/>
      <c r="E30" s="4"/>
      <c r="F30" s="4"/>
      <c r="G30" s="4"/>
    </row>
    <row r="31" spans="1:7" ht="15" customHeight="1" x14ac:dyDescent="0.25">
      <c r="A31" s="4"/>
      <c r="B31" s="4"/>
      <c r="C31" s="4"/>
      <c r="D31" s="4"/>
      <c r="E31" s="4"/>
      <c r="F31" s="4"/>
      <c r="G31" s="4"/>
    </row>
    <row r="32" spans="1:7" ht="15" customHeight="1"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2"/>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row r="39" spans="1:7" x14ac:dyDescent="0.25">
      <c r="A39" s="2"/>
      <c r="F39" s="2"/>
      <c r="G39" s="2"/>
    </row>
    <row r="40" spans="1:7" x14ac:dyDescent="0.25">
      <c r="A40" s="2"/>
      <c r="B40" s="2"/>
      <c r="C40" s="2"/>
      <c r="D40" s="2"/>
      <c r="E40" s="2"/>
      <c r="F40" s="2"/>
      <c r="G40" s="2"/>
    </row>
    <row r="41" spans="1:7" x14ac:dyDescent="0.25">
      <c r="A41" s="2"/>
      <c r="B41" s="2"/>
      <c r="C41" s="2"/>
      <c r="D41" s="2"/>
      <c r="E41" s="2"/>
      <c r="F41" s="2"/>
      <c r="G41" s="2"/>
    </row>
    <row r="42" spans="1:7" x14ac:dyDescent="0.25">
      <c r="A42" s="2"/>
      <c r="B42" s="2"/>
      <c r="C42" s="2"/>
      <c r="D42" s="2"/>
      <c r="E42" s="2"/>
      <c r="F42" s="2"/>
      <c r="G42" s="2"/>
    </row>
    <row r="43" spans="1:7" x14ac:dyDescent="0.25">
      <c r="A43" s="2"/>
      <c r="B43" s="2"/>
      <c r="C43" s="2"/>
      <c r="D43" s="2"/>
      <c r="E43" s="2"/>
      <c r="F43" s="2"/>
      <c r="G43" s="2"/>
    </row>
    <row r="44" spans="1:7" x14ac:dyDescent="0.25">
      <c r="A44" s="2"/>
      <c r="B44" s="6" t="s">
        <v>6</v>
      </c>
      <c r="C44" s="2"/>
      <c r="D44" s="7"/>
      <c r="E44" s="7" t="s">
        <v>7</v>
      </c>
      <c r="F44" s="2"/>
      <c r="G44" s="2"/>
    </row>
    <row r="45" spans="1:7" x14ac:dyDescent="0.25">
      <c r="A45" s="2"/>
      <c r="B45" s="2"/>
      <c r="C45" s="2"/>
      <c r="D45" s="2"/>
      <c r="E45" s="2"/>
      <c r="F45" s="2"/>
      <c r="G45" s="2"/>
    </row>
    <row r="46" spans="1:7" x14ac:dyDescent="0.25">
      <c r="A46" s="2"/>
      <c r="B46" s="2"/>
      <c r="C46" s="5"/>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c r="B53" s="2"/>
      <c r="C53" s="2"/>
      <c r="D53" s="2"/>
      <c r="E53" s="2"/>
      <c r="F53" s="2"/>
      <c r="G53" s="2"/>
    </row>
    <row r="54" spans="1:7" x14ac:dyDescent="0.25">
      <c r="A54" s="2"/>
      <c r="B54" s="2"/>
      <c r="C54" s="2"/>
      <c r="D54" s="2"/>
      <c r="E54" s="2"/>
      <c r="F54" s="2"/>
      <c r="G54" s="2"/>
    </row>
    <row r="55" spans="1:7" x14ac:dyDescent="0.25">
      <c r="A55" s="2"/>
      <c r="B55" s="2"/>
      <c r="C55" s="2"/>
      <c r="D55" s="2"/>
      <c r="E55" s="2"/>
      <c r="F55" s="2"/>
      <c r="G55" s="2"/>
    </row>
    <row r="56" spans="1:7" x14ac:dyDescent="0.25">
      <c r="A56" s="2"/>
      <c r="B56" s="2"/>
      <c r="C56" s="2"/>
      <c r="D56" s="2"/>
      <c r="E56" s="2"/>
      <c r="F56" s="2"/>
      <c r="G56" s="2"/>
    </row>
    <row r="57" spans="1:7" x14ac:dyDescent="0.25">
      <c r="A57" s="2"/>
      <c r="B57" s="2"/>
      <c r="C57" s="2"/>
      <c r="D57" s="2"/>
      <c r="E57" s="2"/>
      <c r="F57" s="2"/>
      <c r="G57" s="2"/>
    </row>
    <row r="58" spans="1:7" x14ac:dyDescent="0.25">
      <c r="A58" s="2"/>
      <c r="B58" s="2"/>
      <c r="C58" s="2"/>
      <c r="D58" s="2"/>
      <c r="E58" s="2"/>
      <c r="F58" s="2"/>
      <c r="G58" s="2"/>
    </row>
    <row r="59" spans="1:7" x14ac:dyDescent="0.25">
      <c r="A59" s="2"/>
      <c r="B59" s="2"/>
      <c r="C59" s="2"/>
      <c r="D59" s="2"/>
      <c r="E59" s="2"/>
      <c r="F59" s="2"/>
      <c r="G59" s="2"/>
    </row>
    <row r="60" spans="1:7" x14ac:dyDescent="0.25">
      <c r="A60" s="2"/>
      <c r="B60" s="2"/>
      <c r="C60" s="2"/>
      <c r="D60" s="2"/>
      <c r="E60" s="2"/>
      <c r="F60" s="2"/>
      <c r="G60" s="2"/>
    </row>
    <row r="61" spans="1:7" x14ac:dyDescent="0.25">
      <c r="A61" s="2"/>
      <c r="B61" s="2"/>
      <c r="C61" s="2"/>
      <c r="D61" s="2"/>
      <c r="E61" s="2"/>
      <c r="F61" s="2"/>
      <c r="G61" s="2"/>
    </row>
    <row r="62" spans="1:7" x14ac:dyDescent="0.25">
      <c r="A62" s="2"/>
      <c r="B62" s="2"/>
      <c r="C62" s="2"/>
      <c r="D62" s="2"/>
      <c r="E62" s="2"/>
      <c r="F62" s="2"/>
      <c r="G62" s="2"/>
    </row>
    <row r="63" spans="1:7" x14ac:dyDescent="0.25">
      <c r="A63" s="2"/>
      <c r="B63" s="2"/>
      <c r="C63" s="2"/>
      <c r="D63" s="2"/>
      <c r="E63" s="2"/>
      <c r="F63" s="2"/>
      <c r="G63" s="2"/>
    </row>
    <row r="64" spans="1:7" x14ac:dyDescent="0.25">
      <c r="A64" s="2"/>
      <c r="B64" s="2"/>
      <c r="C64" s="2"/>
      <c r="D64" s="2"/>
      <c r="E64" s="2"/>
      <c r="F64" s="2"/>
      <c r="G64" s="2"/>
    </row>
  </sheetData>
  <hyperlinks>
    <hyperlink ref="B44" r:id="rId1"/>
    <hyperlink ref="E44" r:id="rId2"/>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59999389629810485"/>
  </sheetPr>
  <dimension ref="A1:K61"/>
  <sheetViews>
    <sheetView zoomScale="85" zoomScaleNormal="85" workbookViewId="0"/>
  </sheetViews>
  <sheetFormatPr baseColWidth="10" defaultRowHeight="15" x14ac:dyDescent="0.25"/>
  <cols>
    <col min="1" max="1" width="6.85546875" style="1" customWidth="1"/>
    <col min="2" max="2" width="11.42578125" style="1" customWidth="1"/>
    <col min="3" max="3" width="14.7109375" style="1" customWidth="1"/>
    <col min="4" max="4" width="35.7109375" bestFit="1" customWidth="1"/>
    <col min="5" max="5" width="11.7109375" style="1" customWidth="1"/>
    <col min="6" max="6" width="13.140625" style="1" customWidth="1"/>
    <col min="7" max="7" width="16.28515625" customWidth="1"/>
    <col min="9" max="9" width="16.85546875" bestFit="1" customWidth="1"/>
    <col min="10" max="10" width="10.7109375" customWidth="1"/>
  </cols>
  <sheetData>
    <row r="1" spans="1:11" ht="28.5" x14ac:dyDescent="0.25">
      <c r="A1" s="9"/>
      <c r="B1" s="8" t="s">
        <v>96</v>
      </c>
      <c r="C1" s="2"/>
      <c r="D1" s="2"/>
      <c r="E1" s="9"/>
      <c r="F1" s="9"/>
      <c r="G1" s="2"/>
      <c r="H1" s="2"/>
      <c r="I1" s="2"/>
      <c r="J1" s="2"/>
      <c r="K1" s="2"/>
    </row>
    <row r="2" spans="1:11" ht="15.75" x14ac:dyDescent="0.25">
      <c r="A2" s="9"/>
      <c r="B2" s="26" t="s">
        <v>97</v>
      </c>
      <c r="C2" s="9"/>
      <c r="D2" s="2"/>
      <c r="E2" s="9"/>
      <c r="F2" s="9"/>
      <c r="G2" s="2"/>
      <c r="H2" s="2"/>
      <c r="I2" s="2"/>
      <c r="J2" s="2"/>
      <c r="K2" s="2"/>
    </row>
    <row r="3" spans="1:11" x14ac:dyDescent="0.25">
      <c r="A3" s="25"/>
      <c r="B3" s="25"/>
      <c r="C3" s="9"/>
      <c r="D3" s="2"/>
      <c r="E3" s="9"/>
      <c r="F3" s="9"/>
      <c r="G3" s="2"/>
      <c r="H3" s="2"/>
      <c r="I3" s="2"/>
      <c r="J3" s="2"/>
      <c r="K3" s="2"/>
    </row>
    <row r="4" spans="1:11" ht="15.75" thickBot="1" x14ac:dyDescent="0.3">
      <c r="A4" s="9"/>
      <c r="B4" s="9"/>
      <c r="C4" s="9"/>
      <c r="D4" s="2"/>
      <c r="E4" s="9"/>
      <c r="F4" s="9"/>
      <c r="G4" s="2"/>
      <c r="H4" s="2"/>
      <c r="I4" s="9"/>
      <c r="J4" s="2"/>
      <c r="K4" s="2"/>
    </row>
    <row r="5" spans="1:11" ht="19.5" customHeight="1" thickBot="1" x14ac:dyDescent="0.3">
      <c r="A5" s="55" t="s">
        <v>99</v>
      </c>
      <c r="B5" s="55" t="s">
        <v>100</v>
      </c>
      <c r="C5" s="55" t="s">
        <v>24</v>
      </c>
      <c r="D5" s="56" t="s">
        <v>98</v>
      </c>
      <c r="E5" s="55" t="s">
        <v>81</v>
      </c>
      <c r="F5" s="57" t="s">
        <v>28</v>
      </c>
      <c r="G5" s="58" t="s">
        <v>29</v>
      </c>
      <c r="H5" s="2"/>
      <c r="I5" s="2"/>
      <c r="J5" s="2"/>
      <c r="K5" s="2"/>
    </row>
    <row r="6" spans="1:11" x14ac:dyDescent="0.25">
      <c r="A6" s="39">
        <v>18</v>
      </c>
      <c r="B6" s="39" t="s">
        <v>101</v>
      </c>
      <c r="C6" s="40">
        <v>44229</v>
      </c>
      <c r="D6" s="41" t="s">
        <v>118</v>
      </c>
      <c r="E6" s="42">
        <v>260</v>
      </c>
      <c r="F6" s="42">
        <v>25</v>
      </c>
      <c r="G6" s="43">
        <f>E6+F6</f>
        <v>285</v>
      </c>
      <c r="H6" s="2"/>
      <c r="I6" s="59" t="s">
        <v>121</v>
      </c>
      <c r="J6" s="60">
        <f>COUNTA(A6:A23)</f>
        <v>18</v>
      </c>
      <c r="K6" s="2"/>
    </row>
    <row r="7" spans="1:11" x14ac:dyDescent="0.25">
      <c r="A7" s="39">
        <v>19</v>
      </c>
      <c r="B7" s="35" t="s">
        <v>101</v>
      </c>
      <c r="C7" s="36">
        <v>44231</v>
      </c>
      <c r="D7" s="37" t="s">
        <v>105</v>
      </c>
      <c r="E7" s="38">
        <v>180</v>
      </c>
      <c r="F7" s="38">
        <v>40</v>
      </c>
      <c r="G7" s="43">
        <f t="shared" ref="G7:G23" si="0">E7+F7</f>
        <v>220</v>
      </c>
      <c r="H7" s="2"/>
      <c r="I7" s="61" t="s">
        <v>122</v>
      </c>
      <c r="J7" s="62">
        <f>COUNTIF(B6:B23,"Venta")</f>
        <v>8</v>
      </c>
      <c r="K7" s="2"/>
    </row>
    <row r="8" spans="1:11" ht="15.75" thickBot="1" x14ac:dyDescent="0.3">
      <c r="A8" s="39">
        <v>20</v>
      </c>
      <c r="B8" s="35" t="s">
        <v>107</v>
      </c>
      <c r="C8" s="36">
        <v>44234</v>
      </c>
      <c r="D8" s="37" t="s">
        <v>103</v>
      </c>
      <c r="E8" s="38">
        <v>190</v>
      </c>
      <c r="F8" s="38">
        <v>30</v>
      </c>
      <c r="G8" s="43">
        <f t="shared" si="0"/>
        <v>220</v>
      </c>
      <c r="H8" s="2"/>
      <c r="I8" s="63" t="s">
        <v>123</v>
      </c>
      <c r="J8" s="64">
        <f>J7/J6</f>
        <v>0.44444444444444442</v>
      </c>
      <c r="K8" s="2"/>
    </row>
    <row r="9" spans="1:11" x14ac:dyDescent="0.25">
      <c r="A9" s="39">
        <v>21</v>
      </c>
      <c r="B9" s="35" t="s">
        <v>107</v>
      </c>
      <c r="C9" s="36">
        <v>44237</v>
      </c>
      <c r="D9" s="37" t="s">
        <v>111</v>
      </c>
      <c r="E9" s="38">
        <v>220</v>
      </c>
      <c r="F9" s="38">
        <v>30</v>
      </c>
      <c r="G9" s="43">
        <f t="shared" si="0"/>
        <v>250</v>
      </c>
      <c r="H9" s="2"/>
      <c r="I9" s="2"/>
      <c r="J9" s="2"/>
      <c r="K9" s="2"/>
    </row>
    <row r="10" spans="1:11" x14ac:dyDescent="0.25">
      <c r="A10" s="39">
        <v>22</v>
      </c>
      <c r="B10" s="35" t="s">
        <v>101</v>
      </c>
      <c r="C10" s="36">
        <v>44240</v>
      </c>
      <c r="D10" s="37" t="s">
        <v>110</v>
      </c>
      <c r="E10" s="38">
        <v>340</v>
      </c>
      <c r="F10" s="38">
        <v>25</v>
      </c>
      <c r="G10" s="43">
        <f t="shared" si="0"/>
        <v>365</v>
      </c>
      <c r="H10" s="2"/>
      <c r="I10" s="2"/>
      <c r="J10" s="2"/>
      <c r="K10" s="2"/>
    </row>
    <row r="11" spans="1:11" x14ac:dyDescent="0.25">
      <c r="A11" s="39">
        <v>23</v>
      </c>
      <c r="B11" s="35" t="s">
        <v>107</v>
      </c>
      <c r="C11" s="36">
        <v>44240</v>
      </c>
      <c r="D11" s="37" t="s">
        <v>109</v>
      </c>
      <c r="E11" s="38">
        <v>200</v>
      </c>
      <c r="F11" s="38">
        <v>30</v>
      </c>
      <c r="G11" s="43">
        <f t="shared" si="0"/>
        <v>230</v>
      </c>
      <c r="H11" s="2"/>
      <c r="I11" s="2"/>
      <c r="J11" s="2"/>
      <c r="K11" s="2"/>
    </row>
    <row r="12" spans="1:11" x14ac:dyDescent="0.25">
      <c r="A12" s="39">
        <v>24</v>
      </c>
      <c r="B12" s="35" t="s">
        <v>101</v>
      </c>
      <c r="C12" s="36">
        <v>44241</v>
      </c>
      <c r="D12" s="37" t="s">
        <v>104</v>
      </c>
      <c r="E12" s="38">
        <v>190</v>
      </c>
      <c r="F12" s="38">
        <v>30</v>
      </c>
      <c r="G12" s="43">
        <f t="shared" si="0"/>
        <v>220</v>
      </c>
      <c r="H12" s="2"/>
      <c r="I12" s="2"/>
      <c r="J12" s="2"/>
      <c r="K12" s="2"/>
    </row>
    <row r="13" spans="1:11" x14ac:dyDescent="0.25">
      <c r="A13" s="39">
        <v>25</v>
      </c>
      <c r="B13" s="35" t="s">
        <v>107</v>
      </c>
      <c r="C13" s="36">
        <v>44241</v>
      </c>
      <c r="D13" s="37" t="s">
        <v>108</v>
      </c>
      <c r="E13" s="38">
        <v>220</v>
      </c>
      <c r="F13" s="38">
        <v>25</v>
      </c>
      <c r="G13" s="43">
        <f t="shared" si="0"/>
        <v>245</v>
      </c>
      <c r="H13" s="2"/>
      <c r="I13" s="2"/>
      <c r="J13" s="2"/>
      <c r="K13" s="2"/>
    </row>
    <row r="14" spans="1:11" x14ac:dyDescent="0.25">
      <c r="A14" s="39">
        <v>26</v>
      </c>
      <c r="B14" s="35" t="s">
        <v>107</v>
      </c>
      <c r="C14" s="36">
        <v>44241</v>
      </c>
      <c r="D14" s="37" t="s">
        <v>106</v>
      </c>
      <c r="E14" s="38">
        <v>290</v>
      </c>
      <c r="F14" s="38">
        <v>30</v>
      </c>
      <c r="G14" s="43">
        <f t="shared" si="0"/>
        <v>320</v>
      </c>
      <c r="H14" s="2"/>
      <c r="I14" s="2"/>
      <c r="J14" s="2"/>
      <c r="K14" s="2"/>
    </row>
    <row r="15" spans="1:11" x14ac:dyDescent="0.25">
      <c r="A15" s="39">
        <v>27</v>
      </c>
      <c r="B15" s="35" t="s">
        <v>101</v>
      </c>
      <c r="C15" s="36">
        <v>44241</v>
      </c>
      <c r="D15" s="37" t="s">
        <v>119</v>
      </c>
      <c r="E15" s="38">
        <v>370</v>
      </c>
      <c r="F15" s="38">
        <v>40</v>
      </c>
      <c r="G15" s="43">
        <f t="shared" si="0"/>
        <v>410</v>
      </c>
      <c r="H15" s="2"/>
      <c r="I15" s="2"/>
      <c r="J15" s="2"/>
      <c r="K15" s="2"/>
    </row>
    <row r="16" spans="1:11" x14ac:dyDescent="0.25">
      <c r="A16" s="39">
        <v>28</v>
      </c>
      <c r="B16" s="35" t="s">
        <v>101</v>
      </c>
      <c r="C16" s="36">
        <v>44246</v>
      </c>
      <c r="D16" s="37" t="s">
        <v>112</v>
      </c>
      <c r="E16" s="38">
        <v>330</v>
      </c>
      <c r="F16" s="38">
        <v>30</v>
      </c>
      <c r="G16" s="43">
        <f t="shared" si="0"/>
        <v>360</v>
      </c>
      <c r="H16" s="2"/>
      <c r="I16" s="2"/>
      <c r="J16" s="2"/>
      <c r="K16" s="2"/>
    </row>
    <row r="17" spans="1:11" x14ac:dyDescent="0.25">
      <c r="A17" s="39">
        <v>29</v>
      </c>
      <c r="B17" s="35" t="s">
        <v>107</v>
      </c>
      <c r="C17" s="36">
        <v>44249</v>
      </c>
      <c r="D17" s="37" t="s">
        <v>113</v>
      </c>
      <c r="E17" s="38">
        <v>190</v>
      </c>
      <c r="F17" s="38">
        <v>25</v>
      </c>
      <c r="G17" s="43">
        <f t="shared" si="0"/>
        <v>215</v>
      </c>
      <c r="H17" s="2"/>
      <c r="I17" s="2"/>
      <c r="J17" s="2"/>
      <c r="K17" s="2"/>
    </row>
    <row r="18" spans="1:11" x14ac:dyDescent="0.25">
      <c r="A18" s="39">
        <v>30</v>
      </c>
      <c r="B18" s="35" t="s">
        <v>101</v>
      </c>
      <c r="C18" s="36">
        <v>44250</v>
      </c>
      <c r="D18" s="37" t="s">
        <v>120</v>
      </c>
      <c r="E18" s="38">
        <v>210</v>
      </c>
      <c r="F18" s="38">
        <v>30</v>
      </c>
      <c r="G18" s="43">
        <f t="shared" si="0"/>
        <v>240</v>
      </c>
      <c r="H18" s="2"/>
      <c r="I18" s="2"/>
      <c r="J18" s="2"/>
      <c r="K18" s="2"/>
    </row>
    <row r="19" spans="1:11" x14ac:dyDescent="0.25">
      <c r="A19" s="39">
        <v>31</v>
      </c>
      <c r="B19" s="35" t="s">
        <v>107</v>
      </c>
      <c r="C19" s="36">
        <v>44253</v>
      </c>
      <c r="D19" s="37" t="s">
        <v>114</v>
      </c>
      <c r="E19" s="38">
        <v>300</v>
      </c>
      <c r="F19" s="38">
        <v>40</v>
      </c>
      <c r="G19" s="43">
        <f t="shared" si="0"/>
        <v>340</v>
      </c>
      <c r="H19" s="2"/>
      <c r="I19" s="2"/>
      <c r="J19" s="2"/>
      <c r="K19" s="2"/>
    </row>
    <row r="20" spans="1:11" x14ac:dyDescent="0.25">
      <c r="A20" s="39">
        <v>32</v>
      </c>
      <c r="B20" s="35" t="s">
        <v>107</v>
      </c>
      <c r="C20" s="36">
        <v>44254</v>
      </c>
      <c r="D20" s="37" t="s">
        <v>115</v>
      </c>
      <c r="E20" s="38">
        <v>520</v>
      </c>
      <c r="F20" s="38">
        <v>25</v>
      </c>
      <c r="G20" s="43">
        <f t="shared" si="0"/>
        <v>545</v>
      </c>
      <c r="H20" s="2"/>
      <c r="I20" s="2"/>
      <c r="J20" s="2"/>
      <c r="K20" s="2"/>
    </row>
    <row r="21" spans="1:11" x14ac:dyDescent="0.25">
      <c r="A21" s="39">
        <v>33</v>
      </c>
      <c r="B21" s="35" t="s">
        <v>107</v>
      </c>
      <c r="C21" s="36">
        <v>44254</v>
      </c>
      <c r="D21" s="37" t="s">
        <v>116</v>
      </c>
      <c r="E21" s="38">
        <v>390</v>
      </c>
      <c r="F21" s="38">
        <v>30</v>
      </c>
      <c r="G21" s="43">
        <f t="shared" si="0"/>
        <v>420</v>
      </c>
      <c r="H21" s="2"/>
      <c r="I21" s="2"/>
      <c r="J21" s="2"/>
      <c r="K21" s="2"/>
    </row>
    <row r="22" spans="1:11" x14ac:dyDescent="0.25">
      <c r="A22" s="39">
        <v>34</v>
      </c>
      <c r="B22" s="35" t="s">
        <v>101</v>
      </c>
      <c r="C22" s="36">
        <v>44255</v>
      </c>
      <c r="D22" s="37" t="s">
        <v>104</v>
      </c>
      <c r="E22" s="38">
        <v>220</v>
      </c>
      <c r="F22" s="38">
        <v>30</v>
      </c>
      <c r="G22" s="43">
        <f t="shared" si="0"/>
        <v>250</v>
      </c>
      <c r="H22" s="2"/>
      <c r="I22" s="2"/>
      <c r="J22" s="2"/>
      <c r="K22" s="2"/>
    </row>
    <row r="23" spans="1:11" ht="15.75" thickBot="1" x14ac:dyDescent="0.3">
      <c r="A23" s="39">
        <v>35</v>
      </c>
      <c r="B23" s="35" t="s">
        <v>107</v>
      </c>
      <c r="C23" s="36">
        <v>44255</v>
      </c>
      <c r="D23" s="37" t="s">
        <v>117</v>
      </c>
      <c r="E23" s="38">
        <v>300</v>
      </c>
      <c r="F23" s="45">
        <v>30</v>
      </c>
      <c r="G23" s="67">
        <f t="shared" si="0"/>
        <v>330</v>
      </c>
      <c r="H23" s="2"/>
      <c r="I23" s="2"/>
      <c r="J23" s="2"/>
      <c r="K23" s="2"/>
    </row>
    <row r="24" spans="1:11" x14ac:dyDescent="0.25">
      <c r="A24" s="9"/>
      <c r="B24" s="9"/>
      <c r="C24" s="28"/>
      <c r="D24" s="2"/>
      <c r="E24" s="32"/>
      <c r="F24" s="33">
        <f>AVERAGE(F6:F23)</f>
        <v>30.277777777777779</v>
      </c>
      <c r="G24" s="33"/>
      <c r="H24" s="2"/>
      <c r="I24" s="2"/>
      <c r="J24" s="2"/>
      <c r="K24" s="2"/>
    </row>
    <row r="25" spans="1:11" x14ac:dyDescent="0.25">
      <c r="A25" s="9"/>
      <c r="B25" s="9"/>
      <c r="C25" s="28"/>
      <c r="D25" s="2"/>
      <c r="E25" s="29"/>
      <c r="F25" s="29"/>
      <c r="G25" s="29"/>
      <c r="H25" s="2"/>
      <c r="I25" s="2"/>
      <c r="J25" s="2"/>
      <c r="K25" s="2"/>
    </row>
    <row r="26" spans="1:11" x14ac:dyDescent="0.25">
      <c r="A26" s="9"/>
      <c r="B26" s="9"/>
      <c r="C26" s="28"/>
      <c r="D26" s="2"/>
      <c r="E26" s="29"/>
      <c r="F26" s="29"/>
      <c r="G26" s="29"/>
      <c r="H26" s="2"/>
      <c r="I26" s="2"/>
      <c r="J26" s="2"/>
      <c r="K26" s="2"/>
    </row>
    <row r="27" spans="1:11" x14ac:dyDescent="0.25">
      <c r="A27" s="9"/>
      <c r="B27" s="9"/>
      <c r="C27" s="28"/>
      <c r="D27" s="2"/>
      <c r="E27" s="29"/>
      <c r="F27" s="29"/>
      <c r="G27" s="29"/>
      <c r="H27" s="2"/>
      <c r="I27" s="2"/>
      <c r="J27" s="2"/>
      <c r="K27" s="2"/>
    </row>
    <row r="28" spans="1:11" x14ac:dyDescent="0.25">
      <c r="A28" s="9"/>
      <c r="B28" s="9"/>
      <c r="C28" s="28"/>
      <c r="D28" s="2"/>
      <c r="E28" s="29"/>
      <c r="F28" s="29"/>
      <c r="G28" s="29"/>
      <c r="H28" s="2"/>
      <c r="I28" s="2"/>
      <c r="J28" s="2"/>
      <c r="K28" s="2"/>
    </row>
    <row r="29" spans="1:11" ht="15.75" thickBot="1" x14ac:dyDescent="0.3">
      <c r="A29" s="9"/>
      <c r="B29" s="9"/>
      <c r="C29" s="28"/>
      <c r="D29" s="2"/>
      <c r="E29" s="29"/>
      <c r="F29" s="29"/>
      <c r="G29" s="29"/>
      <c r="H29" s="2"/>
      <c r="I29" s="2"/>
      <c r="J29" s="2"/>
      <c r="K29" s="2"/>
    </row>
    <row r="30" spans="1:11" ht="19.5" customHeight="1" thickBot="1" x14ac:dyDescent="0.3">
      <c r="A30" s="55" t="s">
        <v>99</v>
      </c>
      <c r="B30" s="55" t="s">
        <v>100</v>
      </c>
      <c r="C30" s="55" t="s">
        <v>24</v>
      </c>
      <c r="D30" s="56" t="s">
        <v>98</v>
      </c>
      <c r="E30" s="55" t="s">
        <v>81</v>
      </c>
      <c r="F30" s="57" t="s">
        <v>28</v>
      </c>
      <c r="G30" s="58" t="s">
        <v>29</v>
      </c>
      <c r="H30" s="2"/>
      <c r="I30" s="2"/>
      <c r="J30" s="2"/>
      <c r="K30" s="2"/>
    </row>
    <row r="31" spans="1:11" ht="15.75" thickBot="1" x14ac:dyDescent="0.3">
      <c r="A31" s="39">
        <v>58</v>
      </c>
      <c r="B31" s="39" t="s">
        <v>101</v>
      </c>
      <c r="C31" s="40">
        <v>44287</v>
      </c>
      <c r="D31" s="41" t="s">
        <v>124</v>
      </c>
      <c r="E31" s="42">
        <v>290</v>
      </c>
      <c r="F31" s="42">
        <v>0</v>
      </c>
      <c r="G31" s="43">
        <f>E31+F31</f>
        <v>290</v>
      </c>
      <c r="H31" s="2"/>
      <c r="I31" s="2"/>
      <c r="J31" s="2"/>
      <c r="K31" s="2"/>
    </row>
    <row r="32" spans="1:11" x14ac:dyDescent="0.25">
      <c r="A32" s="35">
        <v>59</v>
      </c>
      <c r="B32" s="35" t="s">
        <v>107</v>
      </c>
      <c r="C32" s="36">
        <v>44289</v>
      </c>
      <c r="D32" s="37" t="s">
        <v>150</v>
      </c>
      <c r="E32" s="38">
        <v>380</v>
      </c>
      <c r="F32" s="42">
        <v>0</v>
      </c>
      <c r="G32" s="43">
        <f t="shared" ref="G32:G57" si="1">E32+F32</f>
        <v>380</v>
      </c>
      <c r="H32" s="2"/>
      <c r="I32" s="59" t="s">
        <v>121</v>
      </c>
      <c r="J32" s="60">
        <f>COUNTA(A31:A57)</f>
        <v>27</v>
      </c>
      <c r="K32" s="2"/>
    </row>
    <row r="33" spans="1:11" x14ac:dyDescent="0.25">
      <c r="A33" s="39">
        <v>60</v>
      </c>
      <c r="B33" s="35" t="s">
        <v>101</v>
      </c>
      <c r="C33" s="36">
        <v>44289</v>
      </c>
      <c r="D33" s="37" t="s">
        <v>113</v>
      </c>
      <c r="E33" s="38">
        <v>220</v>
      </c>
      <c r="F33" s="42">
        <v>0</v>
      </c>
      <c r="G33" s="43">
        <f t="shared" si="1"/>
        <v>220</v>
      </c>
      <c r="H33" s="2"/>
      <c r="I33" s="61" t="s">
        <v>122</v>
      </c>
      <c r="J33" s="62">
        <f>COUNTIF(B31:B57,"Venta")</f>
        <v>19</v>
      </c>
      <c r="K33" s="2"/>
    </row>
    <row r="34" spans="1:11" ht="15.75" thickBot="1" x14ac:dyDescent="0.3">
      <c r="A34" s="35">
        <v>61</v>
      </c>
      <c r="B34" s="35" t="s">
        <v>101</v>
      </c>
      <c r="C34" s="36">
        <v>44292</v>
      </c>
      <c r="D34" s="37" t="s">
        <v>102</v>
      </c>
      <c r="E34" s="38">
        <v>290</v>
      </c>
      <c r="F34" s="42">
        <v>0</v>
      </c>
      <c r="G34" s="43">
        <f t="shared" si="1"/>
        <v>290</v>
      </c>
      <c r="H34" s="2"/>
      <c r="I34" s="63" t="s">
        <v>123</v>
      </c>
      <c r="J34" s="64">
        <f>J33/J32</f>
        <v>0.70370370370370372</v>
      </c>
      <c r="K34" s="2"/>
    </row>
    <row r="35" spans="1:11" x14ac:dyDescent="0.25">
      <c r="A35" s="39">
        <v>62</v>
      </c>
      <c r="B35" s="35" t="s">
        <v>101</v>
      </c>
      <c r="C35" s="36">
        <v>44293</v>
      </c>
      <c r="D35" s="37" t="s">
        <v>125</v>
      </c>
      <c r="E35" s="38">
        <v>470</v>
      </c>
      <c r="F35" s="42">
        <v>0</v>
      </c>
      <c r="G35" s="43">
        <f t="shared" si="1"/>
        <v>470</v>
      </c>
      <c r="H35" s="2"/>
      <c r="I35" s="2"/>
      <c r="J35" s="2"/>
      <c r="K35" s="2"/>
    </row>
    <row r="36" spans="1:11" x14ac:dyDescent="0.25">
      <c r="A36" s="35">
        <v>63</v>
      </c>
      <c r="B36" s="35" t="s">
        <v>107</v>
      </c>
      <c r="C36" s="36">
        <v>44295</v>
      </c>
      <c r="D36" s="37" t="s">
        <v>106</v>
      </c>
      <c r="E36" s="38">
        <v>320</v>
      </c>
      <c r="F36" s="42">
        <v>0</v>
      </c>
      <c r="G36" s="43">
        <f t="shared" si="1"/>
        <v>320</v>
      </c>
      <c r="H36" s="2"/>
      <c r="I36" s="2"/>
      <c r="J36" s="25"/>
      <c r="K36" s="65"/>
    </row>
    <row r="37" spans="1:11" x14ac:dyDescent="0.25">
      <c r="A37" s="39">
        <v>64</v>
      </c>
      <c r="B37" s="35" t="s">
        <v>101</v>
      </c>
      <c r="C37" s="36">
        <v>44296</v>
      </c>
      <c r="D37" s="37" t="s">
        <v>111</v>
      </c>
      <c r="E37" s="38">
        <v>250</v>
      </c>
      <c r="F37" s="42">
        <v>0</v>
      </c>
      <c r="G37" s="43">
        <f t="shared" si="1"/>
        <v>250</v>
      </c>
      <c r="H37" s="2"/>
      <c r="I37" s="2"/>
      <c r="J37" s="25"/>
      <c r="K37" s="65"/>
    </row>
    <row r="38" spans="1:11" x14ac:dyDescent="0.25">
      <c r="A38" s="35">
        <v>65</v>
      </c>
      <c r="B38" s="35" t="s">
        <v>107</v>
      </c>
      <c r="C38" s="36">
        <v>44299</v>
      </c>
      <c r="D38" s="37" t="s">
        <v>109</v>
      </c>
      <c r="E38" s="38">
        <v>230</v>
      </c>
      <c r="F38" s="42">
        <v>0</v>
      </c>
      <c r="G38" s="43">
        <f t="shared" si="1"/>
        <v>230</v>
      </c>
      <c r="H38" s="2"/>
      <c r="I38" s="2"/>
      <c r="J38" s="25"/>
      <c r="K38" s="65"/>
    </row>
    <row r="39" spans="1:11" x14ac:dyDescent="0.25">
      <c r="A39" s="39">
        <v>66</v>
      </c>
      <c r="B39" s="35" t="s">
        <v>101</v>
      </c>
      <c r="C39" s="36">
        <v>44299</v>
      </c>
      <c r="D39" s="37" t="s">
        <v>124</v>
      </c>
      <c r="E39" s="38">
        <v>290</v>
      </c>
      <c r="F39" s="42">
        <v>0</v>
      </c>
      <c r="G39" s="43">
        <f t="shared" si="1"/>
        <v>290</v>
      </c>
      <c r="H39" s="2"/>
      <c r="I39" s="2"/>
      <c r="J39" s="25"/>
      <c r="K39" s="65"/>
    </row>
    <row r="40" spans="1:11" x14ac:dyDescent="0.25">
      <c r="A40" s="35">
        <v>67</v>
      </c>
      <c r="B40" s="35" t="s">
        <v>107</v>
      </c>
      <c r="C40" s="36">
        <v>44300</v>
      </c>
      <c r="D40" s="37" t="s">
        <v>126</v>
      </c>
      <c r="E40" s="38">
        <v>320</v>
      </c>
      <c r="F40" s="42">
        <v>0</v>
      </c>
      <c r="G40" s="43">
        <f t="shared" si="1"/>
        <v>320</v>
      </c>
      <c r="H40" s="2"/>
      <c r="I40" s="2"/>
      <c r="J40" s="25"/>
      <c r="K40" s="65"/>
    </row>
    <row r="41" spans="1:11" x14ac:dyDescent="0.25">
      <c r="A41" s="39">
        <v>68</v>
      </c>
      <c r="B41" s="35" t="s">
        <v>101</v>
      </c>
      <c r="C41" s="36">
        <v>44300</v>
      </c>
      <c r="D41" s="37" t="s">
        <v>151</v>
      </c>
      <c r="E41" s="38">
        <v>290</v>
      </c>
      <c r="F41" s="42">
        <v>0</v>
      </c>
      <c r="G41" s="43">
        <f t="shared" si="1"/>
        <v>290</v>
      </c>
      <c r="H41" s="2"/>
      <c r="I41" s="2"/>
      <c r="J41" s="25"/>
      <c r="K41" s="65"/>
    </row>
    <row r="42" spans="1:11" x14ac:dyDescent="0.25">
      <c r="A42" s="35">
        <v>69</v>
      </c>
      <c r="B42" s="35" t="s">
        <v>101</v>
      </c>
      <c r="C42" s="36">
        <v>44301</v>
      </c>
      <c r="D42" s="37" t="s">
        <v>127</v>
      </c>
      <c r="E42" s="38">
        <v>390</v>
      </c>
      <c r="F42" s="42">
        <v>0</v>
      </c>
      <c r="G42" s="43">
        <f t="shared" si="1"/>
        <v>390</v>
      </c>
      <c r="H42" s="2"/>
      <c r="I42" s="2"/>
      <c r="J42" s="25"/>
      <c r="K42" s="65"/>
    </row>
    <row r="43" spans="1:11" x14ac:dyDescent="0.25">
      <c r="A43" s="39">
        <v>70</v>
      </c>
      <c r="B43" s="35" t="s">
        <v>101</v>
      </c>
      <c r="C43" s="36">
        <v>44301</v>
      </c>
      <c r="D43" s="37" t="s">
        <v>120</v>
      </c>
      <c r="E43" s="38">
        <v>240</v>
      </c>
      <c r="F43" s="42">
        <v>0</v>
      </c>
      <c r="G43" s="43">
        <f t="shared" si="1"/>
        <v>240</v>
      </c>
      <c r="H43" s="2"/>
      <c r="I43" s="2"/>
      <c r="J43" s="25"/>
      <c r="K43" s="65"/>
    </row>
    <row r="44" spans="1:11" x14ac:dyDescent="0.25">
      <c r="A44" s="35">
        <v>71</v>
      </c>
      <c r="B44" s="35" t="s">
        <v>107</v>
      </c>
      <c r="C44" s="36">
        <v>44301</v>
      </c>
      <c r="D44" s="37" t="s">
        <v>128</v>
      </c>
      <c r="E44" s="38">
        <v>230</v>
      </c>
      <c r="F44" s="42">
        <v>0</v>
      </c>
      <c r="G44" s="43">
        <f t="shared" si="1"/>
        <v>230</v>
      </c>
      <c r="H44" s="2"/>
      <c r="I44" s="2"/>
      <c r="J44" s="25"/>
      <c r="K44" s="65"/>
    </row>
    <row r="45" spans="1:11" x14ac:dyDescent="0.25">
      <c r="A45" s="39">
        <v>72</v>
      </c>
      <c r="B45" s="35" t="s">
        <v>101</v>
      </c>
      <c r="C45" s="36">
        <v>44301</v>
      </c>
      <c r="D45" s="37" t="s">
        <v>129</v>
      </c>
      <c r="E45" s="38">
        <v>140</v>
      </c>
      <c r="F45" s="42">
        <v>0</v>
      </c>
      <c r="G45" s="43">
        <f t="shared" si="1"/>
        <v>140</v>
      </c>
      <c r="H45" s="2"/>
      <c r="I45" s="2"/>
      <c r="J45" s="25"/>
      <c r="K45" s="65"/>
    </row>
    <row r="46" spans="1:11" x14ac:dyDescent="0.25">
      <c r="A46" s="35">
        <v>73</v>
      </c>
      <c r="B46" s="35" t="s">
        <v>101</v>
      </c>
      <c r="C46" s="36">
        <v>44301</v>
      </c>
      <c r="D46" s="37" t="s">
        <v>120</v>
      </c>
      <c r="E46" s="38">
        <v>240</v>
      </c>
      <c r="F46" s="42">
        <v>0</v>
      </c>
      <c r="G46" s="43">
        <f t="shared" si="1"/>
        <v>240</v>
      </c>
      <c r="H46" s="2"/>
      <c r="I46" s="2"/>
      <c r="J46" s="25"/>
      <c r="K46" s="65"/>
    </row>
    <row r="47" spans="1:11" x14ac:dyDescent="0.25">
      <c r="A47" s="39">
        <v>74</v>
      </c>
      <c r="B47" s="35" t="s">
        <v>101</v>
      </c>
      <c r="C47" s="36">
        <v>44304</v>
      </c>
      <c r="D47" s="37" t="s">
        <v>111</v>
      </c>
      <c r="E47" s="38">
        <v>250</v>
      </c>
      <c r="F47" s="42">
        <v>0</v>
      </c>
      <c r="G47" s="43">
        <f t="shared" si="1"/>
        <v>250</v>
      </c>
      <c r="H47" s="2"/>
      <c r="I47" s="2"/>
      <c r="J47" s="25"/>
      <c r="K47" s="65"/>
    </row>
    <row r="48" spans="1:11" x14ac:dyDescent="0.25">
      <c r="A48" s="35">
        <v>75</v>
      </c>
      <c r="B48" s="35" t="s">
        <v>107</v>
      </c>
      <c r="C48" s="36">
        <v>44306</v>
      </c>
      <c r="D48" s="37" t="s">
        <v>102</v>
      </c>
      <c r="E48" s="38">
        <v>290</v>
      </c>
      <c r="F48" s="42">
        <v>0</v>
      </c>
      <c r="G48" s="43">
        <f t="shared" si="1"/>
        <v>290</v>
      </c>
      <c r="H48" s="2"/>
      <c r="I48" s="2"/>
      <c r="J48" s="25"/>
      <c r="K48" s="65"/>
    </row>
    <row r="49" spans="1:11" x14ac:dyDescent="0.25">
      <c r="A49" s="39">
        <v>76</v>
      </c>
      <c r="B49" s="35" t="s">
        <v>107</v>
      </c>
      <c r="C49" s="36">
        <v>44308</v>
      </c>
      <c r="D49" s="37" t="s">
        <v>130</v>
      </c>
      <c r="E49" s="38">
        <v>440</v>
      </c>
      <c r="F49" s="42">
        <v>0</v>
      </c>
      <c r="G49" s="43">
        <f t="shared" si="1"/>
        <v>440</v>
      </c>
      <c r="H49" s="2"/>
      <c r="I49" s="2"/>
      <c r="J49" s="25"/>
      <c r="K49" s="65"/>
    </row>
    <row r="50" spans="1:11" x14ac:dyDescent="0.25">
      <c r="A50" s="35">
        <v>77</v>
      </c>
      <c r="B50" s="35" t="s">
        <v>101</v>
      </c>
      <c r="C50" s="36">
        <v>44311</v>
      </c>
      <c r="D50" s="37" t="s">
        <v>106</v>
      </c>
      <c r="E50" s="38">
        <v>320</v>
      </c>
      <c r="F50" s="42">
        <v>0</v>
      </c>
      <c r="G50" s="43">
        <f t="shared" si="1"/>
        <v>320</v>
      </c>
      <c r="H50" s="2"/>
      <c r="I50" s="2"/>
      <c r="J50" s="25"/>
      <c r="K50" s="65"/>
    </row>
    <row r="51" spans="1:11" x14ac:dyDescent="0.25">
      <c r="A51" s="39">
        <v>78</v>
      </c>
      <c r="B51" s="35" t="s">
        <v>101</v>
      </c>
      <c r="C51" s="36">
        <v>44315</v>
      </c>
      <c r="D51" s="37" t="s">
        <v>113</v>
      </c>
      <c r="E51" s="38">
        <v>220</v>
      </c>
      <c r="F51" s="42">
        <v>0</v>
      </c>
      <c r="G51" s="43">
        <f t="shared" si="1"/>
        <v>220</v>
      </c>
      <c r="H51" s="2"/>
      <c r="I51" s="2"/>
      <c r="J51" s="25"/>
      <c r="K51" s="65"/>
    </row>
    <row r="52" spans="1:11" x14ac:dyDescent="0.25">
      <c r="A52" s="35">
        <v>79</v>
      </c>
      <c r="B52" s="35" t="s">
        <v>101</v>
      </c>
      <c r="C52" s="36">
        <v>44315</v>
      </c>
      <c r="D52" s="37" t="s">
        <v>131</v>
      </c>
      <c r="E52" s="38">
        <v>160</v>
      </c>
      <c r="F52" s="42">
        <v>0</v>
      </c>
      <c r="G52" s="43">
        <f t="shared" si="1"/>
        <v>160</v>
      </c>
      <c r="H52" s="2"/>
      <c r="I52" s="2"/>
      <c r="J52" s="25"/>
      <c r="K52" s="65"/>
    </row>
    <row r="53" spans="1:11" x14ac:dyDescent="0.25">
      <c r="A53" s="39">
        <v>80</v>
      </c>
      <c r="B53" s="35" t="s">
        <v>107</v>
      </c>
      <c r="C53" s="36">
        <v>44315</v>
      </c>
      <c r="D53" s="37" t="s">
        <v>124</v>
      </c>
      <c r="E53" s="38">
        <v>290</v>
      </c>
      <c r="F53" s="42">
        <v>0</v>
      </c>
      <c r="G53" s="43">
        <f t="shared" si="1"/>
        <v>290</v>
      </c>
      <c r="H53" s="2"/>
      <c r="I53" s="2"/>
      <c r="J53" s="2"/>
      <c r="K53" s="66"/>
    </row>
    <row r="54" spans="1:11" x14ac:dyDescent="0.25">
      <c r="A54" s="35">
        <v>81</v>
      </c>
      <c r="B54" s="35" t="s">
        <v>101</v>
      </c>
      <c r="C54" s="36">
        <v>44316</v>
      </c>
      <c r="D54" s="37" t="s">
        <v>106</v>
      </c>
      <c r="E54" s="38">
        <v>320</v>
      </c>
      <c r="F54" s="42">
        <v>0</v>
      </c>
      <c r="G54" s="43">
        <f t="shared" si="1"/>
        <v>320</v>
      </c>
      <c r="H54" s="2"/>
      <c r="I54" s="2"/>
      <c r="J54" s="2"/>
      <c r="K54" s="2"/>
    </row>
    <row r="55" spans="1:11" x14ac:dyDescent="0.25">
      <c r="A55" s="39">
        <v>82</v>
      </c>
      <c r="B55" s="35" t="s">
        <v>101</v>
      </c>
      <c r="C55" s="36">
        <v>44316</v>
      </c>
      <c r="D55" s="37" t="s">
        <v>108</v>
      </c>
      <c r="E55" s="38">
        <v>250</v>
      </c>
      <c r="F55" s="42">
        <v>0</v>
      </c>
      <c r="G55" s="43">
        <f t="shared" si="1"/>
        <v>250</v>
      </c>
      <c r="H55" s="2"/>
      <c r="I55" s="2"/>
      <c r="J55" s="2"/>
      <c r="K55" s="2"/>
    </row>
    <row r="56" spans="1:11" x14ac:dyDescent="0.25">
      <c r="A56" s="35">
        <v>83</v>
      </c>
      <c r="B56" s="35" t="s">
        <v>101</v>
      </c>
      <c r="C56" s="36">
        <v>44316</v>
      </c>
      <c r="D56" s="37" t="s">
        <v>132</v>
      </c>
      <c r="E56" s="38">
        <v>420</v>
      </c>
      <c r="F56" s="42">
        <v>0</v>
      </c>
      <c r="G56" s="43">
        <f t="shared" si="1"/>
        <v>420</v>
      </c>
      <c r="H56" s="2"/>
      <c r="I56" s="2"/>
      <c r="J56" s="2"/>
      <c r="K56" s="2"/>
    </row>
    <row r="57" spans="1:11" ht="15.75" thickBot="1" x14ac:dyDescent="0.3">
      <c r="A57" s="39">
        <v>84</v>
      </c>
      <c r="B57" s="35" t="s">
        <v>101</v>
      </c>
      <c r="C57" s="36">
        <v>44316</v>
      </c>
      <c r="D57" s="37" t="s">
        <v>109</v>
      </c>
      <c r="E57" s="38">
        <v>230</v>
      </c>
      <c r="F57" s="38">
        <v>0</v>
      </c>
      <c r="G57" s="67">
        <f t="shared" si="1"/>
        <v>230</v>
      </c>
      <c r="H57" s="2"/>
      <c r="I57" s="2"/>
      <c r="J57" s="2"/>
      <c r="K57" s="2"/>
    </row>
    <row r="58" spans="1:11" x14ac:dyDescent="0.25">
      <c r="A58" s="9"/>
      <c r="B58" s="9"/>
      <c r="C58" s="28"/>
      <c r="D58" s="2"/>
      <c r="E58" s="32"/>
      <c r="F58" s="33"/>
      <c r="G58" s="33"/>
      <c r="H58" s="2"/>
      <c r="I58" s="2"/>
      <c r="J58" s="2"/>
      <c r="K58" s="2"/>
    </row>
    <row r="59" spans="1:11" x14ac:dyDescent="0.25">
      <c r="A59" s="9"/>
      <c r="B59" s="9"/>
      <c r="C59" s="28"/>
      <c r="D59" s="2"/>
      <c r="E59" s="31"/>
      <c r="F59" s="29"/>
      <c r="G59" s="29"/>
      <c r="H59" s="2"/>
      <c r="I59" s="2"/>
      <c r="J59" s="2"/>
      <c r="K59" s="2"/>
    </row>
    <row r="60" spans="1:11" x14ac:dyDescent="0.25">
      <c r="A60" s="9"/>
      <c r="B60" s="9"/>
      <c r="C60" s="9"/>
      <c r="D60" s="2"/>
      <c r="E60" s="9"/>
      <c r="F60" s="9"/>
      <c r="G60" s="2"/>
      <c r="H60" s="2"/>
      <c r="I60" s="2"/>
      <c r="J60" s="2"/>
      <c r="K60" s="2"/>
    </row>
    <row r="61" spans="1:11" x14ac:dyDescent="0.25">
      <c r="A61" s="9"/>
      <c r="B61" s="9"/>
      <c r="C61" s="9"/>
      <c r="D61" s="2"/>
      <c r="E61" s="9"/>
      <c r="F61" s="9"/>
      <c r="G61" s="2"/>
      <c r="H61" s="2"/>
      <c r="I61" s="2"/>
      <c r="J61" s="2"/>
      <c r="K61" s="2"/>
    </row>
  </sheetData>
  <sortState ref="J35:K51">
    <sortCondition ref="J1"/>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CCCCC"/>
  </sheetPr>
  <dimension ref="A1:P77"/>
  <sheetViews>
    <sheetView zoomScale="85" zoomScaleNormal="85" workbookViewId="0"/>
  </sheetViews>
  <sheetFormatPr baseColWidth="10" defaultRowHeight="15" x14ac:dyDescent="0.25"/>
  <cols>
    <col min="1" max="1" width="7.7109375" style="1" customWidth="1"/>
    <col min="2" max="2" width="11.42578125" style="1" customWidth="1"/>
    <col min="3" max="3" width="14.7109375" style="1" customWidth="1"/>
    <col min="4" max="4" width="12.5703125" style="1" customWidth="1"/>
    <col min="5" max="5" width="25.42578125" bestFit="1" customWidth="1"/>
    <col min="6" max="6" width="12" style="1" customWidth="1"/>
    <col min="7" max="8" width="11.7109375" style="1" customWidth="1"/>
    <col min="9" max="9" width="15.7109375" style="1" customWidth="1"/>
    <col min="10" max="10" width="15.7109375" bestFit="1" customWidth="1"/>
    <col min="11" max="11" width="13.140625" style="1" customWidth="1"/>
    <col min="12" max="12" width="15.7109375" style="1" customWidth="1"/>
    <col min="13" max="13" width="16.28515625" customWidth="1"/>
    <col min="14" max="14" width="15.42578125" style="1" bestFit="1" customWidth="1"/>
    <col min="15" max="15" width="17.85546875" style="1" bestFit="1" customWidth="1"/>
  </cols>
  <sheetData>
    <row r="1" spans="1:16" ht="28.5" x14ac:dyDescent="0.25">
      <c r="A1" s="9"/>
      <c r="B1" s="8" t="s">
        <v>92</v>
      </c>
      <c r="C1" s="2"/>
      <c r="D1" s="9"/>
      <c r="E1" s="2"/>
      <c r="F1" s="9"/>
      <c r="G1" s="9"/>
      <c r="H1" s="9"/>
      <c r="I1" s="9"/>
      <c r="J1" s="2"/>
      <c r="K1" s="9"/>
      <c r="L1" s="9"/>
      <c r="M1" s="2"/>
      <c r="N1" s="9"/>
      <c r="O1" s="9"/>
      <c r="P1" s="2"/>
    </row>
    <row r="2" spans="1:16" ht="15.75" x14ac:dyDescent="0.25">
      <c r="A2" s="9"/>
      <c r="B2" s="26" t="s">
        <v>93</v>
      </c>
      <c r="C2" s="9"/>
      <c r="D2" s="9"/>
      <c r="E2" s="2"/>
      <c r="F2" s="9"/>
      <c r="G2" s="9"/>
      <c r="H2" s="9"/>
      <c r="I2" s="9"/>
      <c r="J2" s="2"/>
      <c r="K2" s="9"/>
      <c r="L2" s="9"/>
      <c r="M2" s="2"/>
      <c r="N2" s="9"/>
      <c r="O2" s="9"/>
      <c r="P2" s="2"/>
    </row>
    <row r="3" spans="1:16" x14ac:dyDescent="0.25">
      <c r="A3" s="25"/>
      <c r="B3" s="9"/>
      <c r="C3" s="9"/>
      <c r="D3" s="9"/>
      <c r="E3" s="2"/>
      <c r="F3" s="9"/>
      <c r="G3" s="9"/>
      <c r="H3" s="9"/>
      <c r="I3" s="9"/>
      <c r="J3" s="2"/>
      <c r="K3" s="9"/>
      <c r="L3" s="9"/>
      <c r="M3" s="2"/>
      <c r="N3" s="9"/>
      <c r="O3" s="9"/>
      <c r="P3" s="2"/>
    </row>
    <row r="4" spans="1:16" ht="15.75" thickBot="1" x14ac:dyDescent="0.3">
      <c r="A4" s="9"/>
      <c r="B4" s="9"/>
      <c r="C4" s="9"/>
      <c r="D4" s="9"/>
      <c r="E4" s="2"/>
      <c r="F4" s="9"/>
      <c r="G4" s="9"/>
      <c r="H4" s="9"/>
      <c r="I4" s="9"/>
      <c r="J4" s="2"/>
      <c r="K4" s="9"/>
      <c r="L4" s="9"/>
      <c r="M4" s="2"/>
      <c r="N4" s="9"/>
      <c r="O4" s="9"/>
      <c r="P4" s="2"/>
    </row>
    <row r="5" spans="1:16" ht="19.5" customHeight="1" thickBot="1" x14ac:dyDescent="0.3">
      <c r="A5" s="46" t="s">
        <v>0</v>
      </c>
      <c r="B5" s="46" t="s">
        <v>27</v>
      </c>
      <c r="C5" s="46" t="s">
        <v>24</v>
      </c>
      <c r="D5" s="46" t="s">
        <v>80</v>
      </c>
      <c r="E5" s="47" t="s">
        <v>25</v>
      </c>
      <c r="F5" s="46" t="s">
        <v>1</v>
      </c>
      <c r="G5" s="46" t="s">
        <v>2</v>
      </c>
      <c r="H5" s="46" t="s">
        <v>81</v>
      </c>
      <c r="I5" s="46" t="s">
        <v>3</v>
      </c>
      <c r="J5" s="47" t="s">
        <v>4</v>
      </c>
      <c r="K5" s="48" t="s">
        <v>28</v>
      </c>
      <c r="L5" s="48" t="s">
        <v>91</v>
      </c>
      <c r="M5" s="49" t="s">
        <v>29</v>
      </c>
      <c r="N5" s="48" t="s">
        <v>30</v>
      </c>
      <c r="O5" s="48" t="s">
        <v>79</v>
      </c>
      <c r="P5" s="2"/>
    </row>
    <row r="6" spans="1:16" x14ac:dyDescent="0.25">
      <c r="A6" s="39">
        <v>435</v>
      </c>
      <c r="B6" s="39" t="s">
        <v>31</v>
      </c>
      <c r="C6" s="40">
        <v>44199</v>
      </c>
      <c r="D6" s="39">
        <v>2</v>
      </c>
      <c r="E6" s="41" t="s">
        <v>77</v>
      </c>
      <c r="F6" s="42">
        <v>590</v>
      </c>
      <c r="G6" s="39">
        <v>0</v>
      </c>
      <c r="H6" s="42">
        <v>590</v>
      </c>
      <c r="I6" s="42">
        <v>415</v>
      </c>
      <c r="J6" s="41" t="s">
        <v>26</v>
      </c>
      <c r="K6" s="42">
        <v>90</v>
      </c>
      <c r="L6" s="42">
        <f>K6*0.5</f>
        <v>45</v>
      </c>
      <c r="M6" s="43">
        <f t="shared" ref="M6:M28" si="0">L6+H6</f>
        <v>635</v>
      </c>
      <c r="N6" s="43">
        <f t="shared" ref="N6:N28" si="1">M6-(H6-I6)-K6</f>
        <v>370</v>
      </c>
      <c r="O6" s="44">
        <f>N6/M6</f>
        <v>0.58267716535433067</v>
      </c>
      <c r="P6" s="2"/>
    </row>
    <row r="7" spans="1:16" x14ac:dyDescent="0.25">
      <c r="A7" s="35">
        <v>439</v>
      </c>
      <c r="B7" s="35" t="s">
        <v>31</v>
      </c>
      <c r="C7" s="36">
        <v>44201</v>
      </c>
      <c r="D7" s="35">
        <v>1</v>
      </c>
      <c r="E7" s="37" t="s">
        <v>45</v>
      </c>
      <c r="F7" s="38">
        <v>290</v>
      </c>
      <c r="G7" s="35">
        <v>0</v>
      </c>
      <c r="H7" s="38">
        <v>290</v>
      </c>
      <c r="I7" s="38">
        <v>174</v>
      </c>
      <c r="J7" s="37" t="s">
        <v>26</v>
      </c>
      <c r="K7" s="38">
        <v>110</v>
      </c>
      <c r="L7" s="38">
        <f t="shared" ref="L7:L28" si="2">K7*0.5</f>
        <v>55</v>
      </c>
      <c r="M7" s="38">
        <f t="shared" si="0"/>
        <v>345</v>
      </c>
      <c r="N7" s="38">
        <f t="shared" si="1"/>
        <v>119</v>
      </c>
      <c r="O7" s="44">
        <f t="shared" ref="O7:O28" si="3">N7/M7</f>
        <v>0.34492753623188405</v>
      </c>
      <c r="P7" s="2"/>
    </row>
    <row r="8" spans="1:16" x14ac:dyDescent="0.25">
      <c r="A8" s="35">
        <v>440</v>
      </c>
      <c r="B8" s="35" t="s">
        <v>31</v>
      </c>
      <c r="C8" s="36">
        <v>44201</v>
      </c>
      <c r="D8" s="35">
        <v>1</v>
      </c>
      <c r="E8" s="37" t="s">
        <v>53</v>
      </c>
      <c r="F8" s="38">
        <v>320</v>
      </c>
      <c r="G8" s="35">
        <v>0</v>
      </c>
      <c r="H8" s="38">
        <v>320</v>
      </c>
      <c r="I8" s="38">
        <v>176</v>
      </c>
      <c r="J8" s="37" t="s">
        <v>26</v>
      </c>
      <c r="K8" s="38">
        <v>110</v>
      </c>
      <c r="L8" s="38">
        <f t="shared" si="2"/>
        <v>55</v>
      </c>
      <c r="M8" s="38">
        <f t="shared" si="0"/>
        <v>375</v>
      </c>
      <c r="N8" s="38">
        <f t="shared" si="1"/>
        <v>121</v>
      </c>
      <c r="O8" s="44">
        <f t="shared" si="3"/>
        <v>0.32266666666666666</v>
      </c>
      <c r="P8" s="2"/>
    </row>
    <row r="9" spans="1:16" x14ac:dyDescent="0.25">
      <c r="A9" s="35">
        <v>441</v>
      </c>
      <c r="B9" s="35" t="s">
        <v>31</v>
      </c>
      <c r="C9" s="36">
        <v>36897</v>
      </c>
      <c r="D9" s="35">
        <v>3</v>
      </c>
      <c r="E9" s="37" t="s">
        <v>54</v>
      </c>
      <c r="F9" s="38">
        <v>920</v>
      </c>
      <c r="G9" s="35">
        <v>0</v>
      </c>
      <c r="H9" s="38">
        <v>920</v>
      </c>
      <c r="I9" s="38">
        <v>533</v>
      </c>
      <c r="J9" s="37" t="s">
        <v>5</v>
      </c>
      <c r="K9" s="38">
        <v>90</v>
      </c>
      <c r="L9" s="38">
        <f t="shared" si="2"/>
        <v>45</v>
      </c>
      <c r="M9" s="38">
        <f t="shared" si="0"/>
        <v>965</v>
      </c>
      <c r="N9" s="38">
        <f t="shared" si="1"/>
        <v>488</v>
      </c>
      <c r="O9" s="44">
        <f t="shared" si="3"/>
        <v>0.50569948186528502</v>
      </c>
      <c r="P9" s="2"/>
    </row>
    <row r="10" spans="1:16" x14ac:dyDescent="0.25">
      <c r="A10" s="35">
        <v>444</v>
      </c>
      <c r="B10" s="35" t="s">
        <v>31</v>
      </c>
      <c r="C10" s="36">
        <v>44205</v>
      </c>
      <c r="D10" s="35">
        <v>1</v>
      </c>
      <c r="E10" s="37" t="s">
        <v>55</v>
      </c>
      <c r="F10" s="38">
        <v>160</v>
      </c>
      <c r="G10" s="35">
        <v>0</v>
      </c>
      <c r="H10" s="38">
        <v>160</v>
      </c>
      <c r="I10" s="38">
        <v>96</v>
      </c>
      <c r="J10" s="37" t="s">
        <v>26</v>
      </c>
      <c r="K10" s="38">
        <v>110</v>
      </c>
      <c r="L10" s="38">
        <f t="shared" si="2"/>
        <v>55</v>
      </c>
      <c r="M10" s="38">
        <f t="shared" si="0"/>
        <v>215</v>
      </c>
      <c r="N10" s="38">
        <f t="shared" si="1"/>
        <v>41</v>
      </c>
      <c r="O10" s="44">
        <f t="shared" si="3"/>
        <v>0.19069767441860466</v>
      </c>
      <c r="P10" s="2"/>
    </row>
    <row r="11" spans="1:16" x14ac:dyDescent="0.25">
      <c r="A11" s="35">
        <v>446</v>
      </c>
      <c r="B11" s="35" t="s">
        <v>31</v>
      </c>
      <c r="C11" s="36">
        <v>44207</v>
      </c>
      <c r="D11" s="35">
        <v>2</v>
      </c>
      <c r="E11" s="37" t="s">
        <v>56</v>
      </c>
      <c r="F11" s="38">
        <v>510</v>
      </c>
      <c r="G11" s="35">
        <v>0</v>
      </c>
      <c r="H11" s="38">
        <v>510</v>
      </c>
      <c r="I11" s="38">
        <v>261</v>
      </c>
      <c r="J11" s="37" t="s">
        <v>26</v>
      </c>
      <c r="K11" s="38">
        <v>110</v>
      </c>
      <c r="L11" s="38">
        <f t="shared" si="2"/>
        <v>55</v>
      </c>
      <c r="M11" s="38">
        <f t="shared" si="0"/>
        <v>565</v>
      </c>
      <c r="N11" s="38">
        <f t="shared" si="1"/>
        <v>206</v>
      </c>
      <c r="O11" s="44">
        <f t="shared" si="3"/>
        <v>0.36460176991150445</v>
      </c>
      <c r="P11" s="2"/>
    </row>
    <row r="12" spans="1:16" x14ac:dyDescent="0.25">
      <c r="A12" s="35">
        <v>450</v>
      </c>
      <c r="B12" s="35" t="s">
        <v>31</v>
      </c>
      <c r="C12" s="36">
        <v>44208</v>
      </c>
      <c r="D12" s="35">
        <v>2</v>
      </c>
      <c r="E12" s="37" t="s">
        <v>57</v>
      </c>
      <c r="F12" s="38">
        <v>540</v>
      </c>
      <c r="G12" s="35">
        <v>0</v>
      </c>
      <c r="H12" s="38">
        <v>540</v>
      </c>
      <c r="I12" s="38">
        <v>245</v>
      </c>
      <c r="J12" s="37" t="s">
        <v>26</v>
      </c>
      <c r="K12" s="38">
        <v>110</v>
      </c>
      <c r="L12" s="38">
        <f t="shared" si="2"/>
        <v>55</v>
      </c>
      <c r="M12" s="38">
        <f t="shared" si="0"/>
        <v>595</v>
      </c>
      <c r="N12" s="38">
        <f t="shared" si="1"/>
        <v>190</v>
      </c>
      <c r="O12" s="44">
        <f t="shared" si="3"/>
        <v>0.31932773109243695</v>
      </c>
      <c r="P12" s="2"/>
    </row>
    <row r="13" spans="1:16" x14ac:dyDescent="0.25">
      <c r="A13" s="35">
        <v>453</v>
      </c>
      <c r="B13" s="35" t="s">
        <v>31</v>
      </c>
      <c r="C13" s="36">
        <v>44208</v>
      </c>
      <c r="D13" s="35">
        <v>2</v>
      </c>
      <c r="E13" s="37" t="s">
        <v>58</v>
      </c>
      <c r="F13" s="38">
        <v>640</v>
      </c>
      <c r="G13" s="35">
        <v>0</v>
      </c>
      <c r="H13" s="38">
        <v>640</v>
      </c>
      <c r="I13" s="38">
        <v>364</v>
      </c>
      <c r="J13" s="37" t="s">
        <v>26</v>
      </c>
      <c r="K13" s="38">
        <v>130</v>
      </c>
      <c r="L13" s="38">
        <f t="shared" si="2"/>
        <v>65</v>
      </c>
      <c r="M13" s="38">
        <f t="shared" si="0"/>
        <v>705</v>
      </c>
      <c r="N13" s="38">
        <f t="shared" si="1"/>
        <v>299</v>
      </c>
      <c r="O13" s="44">
        <f t="shared" si="3"/>
        <v>0.42411347517730497</v>
      </c>
      <c r="P13" s="2"/>
    </row>
    <row r="14" spans="1:16" x14ac:dyDescent="0.25">
      <c r="A14" s="35">
        <v>454</v>
      </c>
      <c r="B14" s="35" t="s">
        <v>31</v>
      </c>
      <c r="C14" s="36">
        <v>44210</v>
      </c>
      <c r="D14" s="35">
        <v>2</v>
      </c>
      <c r="E14" s="37" t="s">
        <v>78</v>
      </c>
      <c r="F14" s="38">
        <v>850</v>
      </c>
      <c r="G14" s="35">
        <v>0</v>
      </c>
      <c r="H14" s="38">
        <v>850</v>
      </c>
      <c r="I14" s="38">
        <v>390</v>
      </c>
      <c r="J14" s="37" t="s">
        <v>26</v>
      </c>
      <c r="K14" s="38">
        <v>110</v>
      </c>
      <c r="L14" s="38">
        <f t="shared" si="2"/>
        <v>55</v>
      </c>
      <c r="M14" s="38">
        <f t="shared" si="0"/>
        <v>905</v>
      </c>
      <c r="N14" s="38">
        <f t="shared" si="1"/>
        <v>335</v>
      </c>
      <c r="O14" s="44">
        <f t="shared" si="3"/>
        <v>0.37016574585635359</v>
      </c>
      <c r="P14" s="2"/>
    </row>
    <row r="15" spans="1:16" x14ac:dyDescent="0.25">
      <c r="A15" s="35">
        <v>455</v>
      </c>
      <c r="B15" s="35" t="s">
        <v>31</v>
      </c>
      <c r="C15" s="36">
        <v>44211</v>
      </c>
      <c r="D15" s="35">
        <v>3</v>
      </c>
      <c r="E15" s="37" t="s">
        <v>59</v>
      </c>
      <c r="F15" s="38">
        <v>620</v>
      </c>
      <c r="G15" s="35">
        <v>0</v>
      </c>
      <c r="H15" s="38">
        <v>620</v>
      </c>
      <c r="I15" s="38">
        <v>401</v>
      </c>
      <c r="J15" s="37" t="s">
        <v>26</v>
      </c>
      <c r="K15" s="38">
        <v>130</v>
      </c>
      <c r="L15" s="38">
        <f t="shared" si="2"/>
        <v>65</v>
      </c>
      <c r="M15" s="38">
        <f t="shared" si="0"/>
        <v>685</v>
      </c>
      <c r="N15" s="38">
        <f t="shared" si="1"/>
        <v>336</v>
      </c>
      <c r="O15" s="44">
        <f t="shared" si="3"/>
        <v>0.49051094890510949</v>
      </c>
      <c r="P15" s="2"/>
    </row>
    <row r="16" spans="1:16" x14ac:dyDescent="0.25">
      <c r="A16" s="35">
        <v>460</v>
      </c>
      <c r="B16" s="35" t="s">
        <v>31</v>
      </c>
      <c r="C16" s="36">
        <v>44213</v>
      </c>
      <c r="D16" s="35">
        <v>4</v>
      </c>
      <c r="E16" s="37" t="s">
        <v>60</v>
      </c>
      <c r="F16" s="38">
        <v>440</v>
      </c>
      <c r="G16" s="35">
        <v>0</v>
      </c>
      <c r="H16" s="38">
        <v>440</v>
      </c>
      <c r="I16" s="38">
        <v>255</v>
      </c>
      <c r="J16" s="37" t="s">
        <v>5</v>
      </c>
      <c r="K16" s="38">
        <v>110</v>
      </c>
      <c r="L16" s="38">
        <f t="shared" si="2"/>
        <v>55</v>
      </c>
      <c r="M16" s="38">
        <f t="shared" si="0"/>
        <v>495</v>
      </c>
      <c r="N16" s="38">
        <f t="shared" si="1"/>
        <v>200</v>
      </c>
      <c r="O16" s="44">
        <f t="shared" si="3"/>
        <v>0.40404040404040403</v>
      </c>
      <c r="P16" s="2"/>
    </row>
    <row r="17" spans="1:16" x14ac:dyDescent="0.25">
      <c r="A17" s="35">
        <v>462</v>
      </c>
      <c r="B17" s="35" t="s">
        <v>31</v>
      </c>
      <c r="C17" s="36">
        <v>44216</v>
      </c>
      <c r="D17" s="35">
        <v>1</v>
      </c>
      <c r="E17" s="37" t="s">
        <v>61</v>
      </c>
      <c r="F17" s="38">
        <v>160</v>
      </c>
      <c r="G17" s="35">
        <v>0</v>
      </c>
      <c r="H17" s="38">
        <v>160</v>
      </c>
      <c r="I17" s="38">
        <v>84</v>
      </c>
      <c r="J17" s="37" t="s">
        <v>26</v>
      </c>
      <c r="K17" s="38">
        <v>130</v>
      </c>
      <c r="L17" s="38">
        <f t="shared" si="2"/>
        <v>65</v>
      </c>
      <c r="M17" s="38">
        <f t="shared" si="0"/>
        <v>225</v>
      </c>
      <c r="N17" s="38">
        <f t="shared" si="1"/>
        <v>19</v>
      </c>
      <c r="O17" s="44">
        <f t="shared" si="3"/>
        <v>8.4444444444444447E-2</v>
      </c>
      <c r="P17" s="2"/>
    </row>
    <row r="18" spans="1:16" x14ac:dyDescent="0.25">
      <c r="A18" s="35">
        <v>463</v>
      </c>
      <c r="B18" s="35" t="s">
        <v>31</v>
      </c>
      <c r="C18" s="36">
        <v>44217</v>
      </c>
      <c r="D18" s="35">
        <v>2</v>
      </c>
      <c r="E18" s="37" t="s">
        <v>62</v>
      </c>
      <c r="F18" s="38">
        <v>570</v>
      </c>
      <c r="G18" s="35">
        <v>0</v>
      </c>
      <c r="H18" s="38">
        <v>570</v>
      </c>
      <c r="I18" s="38">
        <v>302</v>
      </c>
      <c r="J18" s="37" t="s">
        <v>26</v>
      </c>
      <c r="K18" s="38">
        <v>130</v>
      </c>
      <c r="L18" s="38">
        <f t="shared" si="2"/>
        <v>65</v>
      </c>
      <c r="M18" s="38">
        <f t="shared" si="0"/>
        <v>635</v>
      </c>
      <c r="N18" s="38">
        <f t="shared" si="1"/>
        <v>237</v>
      </c>
      <c r="O18" s="44">
        <f t="shared" si="3"/>
        <v>0.37322834645669289</v>
      </c>
      <c r="P18" s="2"/>
    </row>
    <row r="19" spans="1:16" x14ac:dyDescent="0.25">
      <c r="A19" s="35">
        <v>465</v>
      </c>
      <c r="B19" s="35" t="s">
        <v>31</v>
      </c>
      <c r="C19" s="36">
        <v>44217</v>
      </c>
      <c r="D19" s="35">
        <v>2</v>
      </c>
      <c r="E19" s="37" t="s">
        <v>63</v>
      </c>
      <c r="F19" s="38">
        <v>530</v>
      </c>
      <c r="G19" s="35">
        <v>0</v>
      </c>
      <c r="H19" s="38">
        <v>530</v>
      </c>
      <c r="I19" s="38">
        <v>248</v>
      </c>
      <c r="J19" s="37" t="s">
        <v>26</v>
      </c>
      <c r="K19" s="38">
        <v>110</v>
      </c>
      <c r="L19" s="38">
        <f t="shared" si="2"/>
        <v>55</v>
      </c>
      <c r="M19" s="38">
        <f t="shared" si="0"/>
        <v>585</v>
      </c>
      <c r="N19" s="38">
        <f t="shared" si="1"/>
        <v>193</v>
      </c>
      <c r="O19" s="44">
        <f t="shared" si="3"/>
        <v>0.32991452991452991</v>
      </c>
      <c r="P19" s="2"/>
    </row>
    <row r="20" spans="1:16" x14ac:dyDescent="0.25">
      <c r="A20" s="35">
        <v>469</v>
      </c>
      <c r="B20" s="35" t="s">
        <v>31</v>
      </c>
      <c r="C20" s="36">
        <v>44219</v>
      </c>
      <c r="D20" s="35">
        <v>3</v>
      </c>
      <c r="E20" s="37" t="s">
        <v>64</v>
      </c>
      <c r="F20" s="38">
        <v>940</v>
      </c>
      <c r="G20" s="35">
        <v>0</v>
      </c>
      <c r="H20" s="38">
        <v>940</v>
      </c>
      <c r="I20" s="38">
        <v>655</v>
      </c>
      <c r="J20" s="37" t="s">
        <v>26</v>
      </c>
      <c r="K20" s="38">
        <v>90</v>
      </c>
      <c r="L20" s="38">
        <f t="shared" si="2"/>
        <v>45</v>
      </c>
      <c r="M20" s="38">
        <f t="shared" si="0"/>
        <v>985</v>
      </c>
      <c r="N20" s="38">
        <f t="shared" si="1"/>
        <v>610</v>
      </c>
      <c r="O20" s="44">
        <f t="shared" si="3"/>
        <v>0.61928934010152281</v>
      </c>
      <c r="P20" s="2"/>
    </row>
    <row r="21" spans="1:16" x14ac:dyDescent="0.25">
      <c r="A21" s="35">
        <v>472</v>
      </c>
      <c r="B21" s="35" t="s">
        <v>31</v>
      </c>
      <c r="C21" s="36">
        <v>44221</v>
      </c>
      <c r="D21" s="35">
        <v>1</v>
      </c>
      <c r="E21" s="37" t="s">
        <v>65</v>
      </c>
      <c r="F21" s="38">
        <v>340</v>
      </c>
      <c r="G21" s="35">
        <v>0</v>
      </c>
      <c r="H21" s="38">
        <v>340</v>
      </c>
      <c r="I21" s="38">
        <v>200</v>
      </c>
      <c r="J21" s="37" t="s">
        <v>26</v>
      </c>
      <c r="K21" s="38">
        <v>110</v>
      </c>
      <c r="L21" s="38">
        <f t="shared" si="2"/>
        <v>55</v>
      </c>
      <c r="M21" s="38">
        <f t="shared" si="0"/>
        <v>395</v>
      </c>
      <c r="N21" s="38">
        <f t="shared" si="1"/>
        <v>145</v>
      </c>
      <c r="O21" s="44">
        <f t="shared" si="3"/>
        <v>0.36708860759493672</v>
      </c>
      <c r="P21" s="2"/>
    </row>
    <row r="22" spans="1:16" x14ac:dyDescent="0.25">
      <c r="A22" s="35">
        <v>473</v>
      </c>
      <c r="B22" s="35" t="s">
        <v>31</v>
      </c>
      <c r="C22" s="36">
        <v>44222</v>
      </c>
      <c r="D22" s="35">
        <v>1</v>
      </c>
      <c r="E22" s="37" t="s">
        <v>66</v>
      </c>
      <c r="F22" s="38">
        <v>260</v>
      </c>
      <c r="G22" s="35">
        <v>0</v>
      </c>
      <c r="H22" s="38">
        <v>260</v>
      </c>
      <c r="I22" s="38">
        <v>158</v>
      </c>
      <c r="J22" s="37" t="s">
        <v>26</v>
      </c>
      <c r="K22" s="38">
        <v>130</v>
      </c>
      <c r="L22" s="38">
        <f t="shared" si="2"/>
        <v>65</v>
      </c>
      <c r="M22" s="38">
        <f t="shared" si="0"/>
        <v>325</v>
      </c>
      <c r="N22" s="38">
        <f t="shared" si="1"/>
        <v>93</v>
      </c>
      <c r="O22" s="44">
        <f t="shared" si="3"/>
        <v>0.28615384615384615</v>
      </c>
      <c r="P22" s="2"/>
    </row>
    <row r="23" spans="1:16" x14ac:dyDescent="0.25">
      <c r="A23" s="35">
        <v>479</v>
      </c>
      <c r="B23" s="35" t="s">
        <v>31</v>
      </c>
      <c r="C23" s="36">
        <v>44224</v>
      </c>
      <c r="D23" s="35">
        <v>1</v>
      </c>
      <c r="E23" s="37" t="s">
        <v>35</v>
      </c>
      <c r="F23" s="38">
        <v>320</v>
      </c>
      <c r="G23" s="35">
        <v>0</v>
      </c>
      <c r="H23" s="38">
        <v>320</v>
      </c>
      <c r="I23" s="38">
        <v>169</v>
      </c>
      <c r="J23" s="37" t="s">
        <v>5</v>
      </c>
      <c r="K23" s="38">
        <v>130</v>
      </c>
      <c r="L23" s="38">
        <f t="shared" si="2"/>
        <v>65</v>
      </c>
      <c r="M23" s="38">
        <f t="shared" si="0"/>
        <v>385</v>
      </c>
      <c r="N23" s="38">
        <f t="shared" si="1"/>
        <v>104</v>
      </c>
      <c r="O23" s="44">
        <f t="shared" si="3"/>
        <v>0.27012987012987011</v>
      </c>
      <c r="P23" s="2"/>
    </row>
    <row r="24" spans="1:16" x14ac:dyDescent="0.25">
      <c r="A24" s="35">
        <v>480</v>
      </c>
      <c r="B24" s="35" t="s">
        <v>31</v>
      </c>
      <c r="C24" s="36">
        <v>44226</v>
      </c>
      <c r="D24" s="35">
        <v>2</v>
      </c>
      <c r="E24" s="37" t="s">
        <v>67</v>
      </c>
      <c r="F24" s="38">
        <v>760</v>
      </c>
      <c r="G24" s="35">
        <v>0</v>
      </c>
      <c r="H24" s="38">
        <v>760</v>
      </c>
      <c r="I24" s="38">
        <v>457</v>
      </c>
      <c r="J24" s="37" t="s">
        <v>26</v>
      </c>
      <c r="K24" s="38">
        <v>110</v>
      </c>
      <c r="L24" s="38">
        <f t="shared" si="2"/>
        <v>55</v>
      </c>
      <c r="M24" s="38">
        <f t="shared" si="0"/>
        <v>815</v>
      </c>
      <c r="N24" s="38">
        <f t="shared" si="1"/>
        <v>402</v>
      </c>
      <c r="O24" s="44">
        <f t="shared" si="3"/>
        <v>0.49325153374233127</v>
      </c>
      <c r="P24" s="2"/>
    </row>
    <row r="25" spans="1:16" x14ac:dyDescent="0.25">
      <c r="A25" s="35">
        <v>481</v>
      </c>
      <c r="B25" s="35" t="s">
        <v>31</v>
      </c>
      <c r="C25" s="36">
        <v>44226</v>
      </c>
      <c r="D25" s="35">
        <v>2</v>
      </c>
      <c r="E25" s="37" t="s">
        <v>68</v>
      </c>
      <c r="F25" s="38">
        <v>620</v>
      </c>
      <c r="G25" s="35">
        <v>0</v>
      </c>
      <c r="H25" s="38">
        <v>620</v>
      </c>
      <c r="I25" s="38">
        <v>359</v>
      </c>
      <c r="J25" s="37" t="s">
        <v>26</v>
      </c>
      <c r="K25" s="38">
        <v>110</v>
      </c>
      <c r="L25" s="38">
        <f t="shared" si="2"/>
        <v>55</v>
      </c>
      <c r="M25" s="38">
        <f t="shared" si="0"/>
        <v>675</v>
      </c>
      <c r="N25" s="38">
        <f t="shared" si="1"/>
        <v>304</v>
      </c>
      <c r="O25" s="44">
        <f t="shared" si="3"/>
        <v>0.45037037037037037</v>
      </c>
      <c r="P25" s="2"/>
    </row>
    <row r="26" spans="1:16" x14ac:dyDescent="0.25">
      <c r="A26" s="35">
        <v>483</v>
      </c>
      <c r="B26" s="35" t="s">
        <v>31</v>
      </c>
      <c r="C26" s="36">
        <v>44227</v>
      </c>
      <c r="D26" s="35">
        <v>1</v>
      </c>
      <c r="E26" s="37" t="s">
        <v>69</v>
      </c>
      <c r="F26" s="38">
        <v>310</v>
      </c>
      <c r="G26" s="35">
        <v>0</v>
      </c>
      <c r="H26" s="38">
        <v>310</v>
      </c>
      <c r="I26" s="38">
        <v>170</v>
      </c>
      <c r="J26" s="37" t="s">
        <v>26</v>
      </c>
      <c r="K26" s="38">
        <v>90</v>
      </c>
      <c r="L26" s="38">
        <f t="shared" si="2"/>
        <v>45</v>
      </c>
      <c r="M26" s="38">
        <f t="shared" si="0"/>
        <v>355</v>
      </c>
      <c r="N26" s="38">
        <f t="shared" si="1"/>
        <v>125</v>
      </c>
      <c r="O26" s="44">
        <f t="shared" si="3"/>
        <v>0.352112676056338</v>
      </c>
      <c r="P26" s="2"/>
    </row>
    <row r="27" spans="1:16" x14ac:dyDescent="0.25">
      <c r="A27" s="35">
        <v>484</v>
      </c>
      <c r="B27" s="35" t="s">
        <v>31</v>
      </c>
      <c r="C27" s="36">
        <v>44227</v>
      </c>
      <c r="D27" s="35">
        <v>2</v>
      </c>
      <c r="E27" s="37" t="s">
        <v>70</v>
      </c>
      <c r="F27" s="38">
        <v>470</v>
      </c>
      <c r="G27" s="35">
        <v>0</v>
      </c>
      <c r="H27" s="38">
        <v>470</v>
      </c>
      <c r="I27" s="38">
        <v>241</v>
      </c>
      <c r="J27" s="37" t="s">
        <v>26</v>
      </c>
      <c r="K27" s="38">
        <v>90</v>
      </c>
      <c r="L27" s="38">
        <f t="shared" si="2"/>
        <v>45</v>
      </c>
      <c r="M27" s="38">
        <f t="shared" si="0"/>
        <v>515</v>
      </c>
      <c r="N27" s="38">
        <f t="shared" si="1"/>
        <v>196</v>
      </c>
      <c r="O27" s="44">
        <f t="shared" si="3"/>
        <v>0.38058252427184464</v>
      </c>
      <c r="P27" s="2"/>
    </row>
    <row r="28" spans="1:16" ht="15.75" thickBot="1" x14ac:dyDescent="0.3">
      <c r="A28" s="35">
        <v>485</v>
      </c>
      <c r="B28" s="35" t="s">
        <v>31</v>
      </c>
      <c r="C28" s="36">
        <v>44227</v>
      </c>
      <c r="D28" s="35">
        <v>1</v>
      </c>
      <c r="E28" s="37" t="s">
        <v>71</v>
      </c>
      <c r="F28" s="38">
        <v>300</v>
      </c>
      <c r="G28" s="35">
        <v>0</v>
      </c>
      <c r="H28" s="38">
        <v>300</v>
      </c>
      <c r="I28" s="38">
        <v>186</v>
      </c>
      <c r="J28" s="37" t="s">
        <v>26</v>
      </c>
      <c r="K28" s="38">
        <v>110</v>
      </c>
      <c r="L28" s="38">
        <f t="shared" si="2"/>
        <v>55</v>
      </c>
      <c r="M28" s="45">
        <f t="shared" si="0"/>
        <v>355</v>
      </c>
      <c r="N28" s="45">
        <f t="shared" si="1"/>
        <v>131</v>
      </c>
      <c r="O28" s="44">
        <f t="shared" si="3"/>
        <v>0.36901408450704226</v>
      </c>
      <c r="P28" s="2"/>
    </row>
    <row r="29" spans="1:16" x14ac:dyDescent="0.25">
      <c r="A29" s="9"/>
      <c r="B29" s="9"/>
      <c r="C29" s="28"/>
      <c r="D29" s="9"/>
      <c r="E29" s="2"/>
      <c r="F29" s="29"/>
      <c r="G29" s="9"/>
      <c r="H29" s="32">
        <f>AVERAGE(H6:H28)</f>
        <v>498.26086956521738</v>
      </c>
      <c r="I29" s="32"/>
      <c r="J29" s="2"/>
      <c r="K29" s="29"/>
      <c r="L29" s="29"/>
      <c r="M29" s="33">
        <f>SUM(M6:M28)</f>
        <v>12735</v>
      </c>
      <c r="N29" s="33">
        <f>SUM(N6:N28)</f>
        <v>5264</v>
      </c>
      <c r="O29" s="9"/>
      <c r="P29" s="2"/>
    </row>
    <row r="30" spans="1:16" x14ac:dyDescent="0.25">
      <c r="A30" s="9"/>
      <c r="B30" s="9"/>
      <c r="C30" s="28"/>
      <c r="D30" s="9"/>
      <c r="E30" s="2"/>
      <c r="F30" s="29"/>
      <c r="G30" s="9"/>
      <c r="H30" s="29"/>
      <c r="I30" s="30"/>
      <c r="J30" s="2"/>
      <c r="K30" s="29"/>
      <c r="L30" s="29"/>
      <c r="M30" s="29"/>
      <c r="N30" s="27">
        <f>N29/M29</f>
        <v>0.4133490380840204</v>
      </c>
      <c r="O30" s="9"/>
      <c r="P30" s="2"/>
    </row>
    <row r="31" spans="1:16" x14ac:dyDescent="0.25">
      <c r="A31" s="9"/>
      <c r="B31" s="9"/>
      <c r="C31" s="28"/>
      <c r="D31" s="9"/>
      <c r="E31" s="2"/>
      <c r="F31" s="29"/>
      <c r="G31" s="9"/>
      <c r="H31" s="29"/>
      <c r="I31" s="30"/>
      <c r="J31" s="2"/>
      <c r="K31" s="29"/>
      <c r="L31" s="29"/>
      <c r="M31" s="29"/>
      <c r="N31" s="24"/>
      <c r="O31" s="9"/>
      <c r="P31" s="2"/>
    </row>
    <row r="32" spans="1:16" x14ac:dyDescent="0.25">
      <c r="A32" s="9"/>
      <c r="B32" s="9"/>
      <c r="C32" s="28"/>
      <c r="D32" s="9"/>
      <c r="E32" s="2"/>
      <c r="F32" s="29"/>
      <c r="G32" s="9"/>
      <c r="H32" s="29"/>
      <c r="I32" s="9"/>
      <c r="J32" s="2"/>
      <c r="K32" s="29"/>
      <c r="L32" s="29"/>
      <c r="M32" s="29"/>
      <c r="N32" s="29"/>
      <c r="O32" s="24"/>
      <c r="P32" s="2"/>
    </row>
    <row r="33" spans="1:16" x14ac:dyDescent="0.25">
      <c r="A33" s="9"/>
      <c r="B33" s="9"/>
      <c r="C33" s="28"/>
      <c r="D33" s="9"/>
      <c r="E33" s="2"/>
      <c r="F33" s="29"/>
      <c r="G33" s="9"/>
      <c r="H33" s="29"/>
      <c r="I33" s="9"/>
      <c r="J33" s="2"/>
      <c r="K33" s="29"/>
      <c r="L33" s="29"/>
      <c r="M33" s="29"/>
      <c r="N33" s="29"/>
      <c r="O33" s="24"/>
      <c r="P33" s="2"/>
    </row>
    <row r="34" spans="1:16" x14ac:dyDescent="0.25">
      <c r="A34" s="9"/>
      <c r="B34" s="9"/>
      <c r="C34" s="28"/>
      <c r="D34" s="9"/>
      <c r="E34" s="2"/>
      <c r="F34" s="29"/>
      <c r="G34" s="9"/>
      <c r="H34" s="29"/>
      <c r="I34" s="9"/>
      <c r="J34" s="2"/>
      <c r="K34" s="29"/>
      <c r="L34" s="29"/>
      <c r="M34" s="29"/>
      <c r="N34" s="29"/>
      <c r="O34" s="24"/>
      <c r="P34" s="2"/>
    </row>
    <row r="35" spans="1:16" x14ac:dyDescent="0.25">
      <c r="A35" s="9"/>
      <c r="B35" s="9"/>
      <c r="C35" s="28"/>
      <c r="D35" s="9"/>
      <c r="E35" s="2"/>
      <c r="F35" s="29"/>
      <c r="G35" s="9"/>
      <c r="H35" s="29"/>
      <c r="I35" s="9"/>
      <c r="J35" s="2"/>
      <c r="K35" s="29"/>
      <c r="L35" s="29"/>
      <c r="M35" s="52" t="s">
        <v>95</v>
      </c>
      <c r="N35" s="52">
        <v>545</v>
      </c>
      <c r="O35" s="9"/>
      <c r="P35" s="2"/>
    </row>
    <row r="36" spans="1:16" ht="15.75" thickBot="1" x14ac:dyDescent="0.3">
      <c r="A36" s="9"/>
      <c r="B36" s="9"/>
      <c r="C36" s="28"/>
      <c r="D36" s="9"/>
      <c r="E36" s="2"/>
      <c r="F36" s="29"/>
      <c r="G36" s="9"/>
      <c r="H36" s="29"/>
      <c r="I36" s="9"/>
      <c r="J36" s="2"/>
      <c r="K36" s="29"/>
      <c r="L36" s="9"/>
      <c r="M36" s="29"/>
      <c r="N36" s="29"/>
      <c r="O36" s="30"/>
      <c r="P36" s="2"/>
    </row>
    <row r="37" spans="1:16" ht="19.5" customHeight="1" thickBot="1" x14ac:dyDescent="0.3">
      <c r="A37" s="46" t="s">
        <v>0</v>
      </c>
      <c r="B37" s="46" t="s">
        <v>27</v>
      </c>
      <c r="C37" s="46" t="s">
        <v>24</v>
      </c>
      <c r="D37" s="46" t="s">
        <v>80</v>
      </c>
      <c r="E37" s="47" t="s">
        <v>32</v>
      </c>
      <c r="F37" s="46" t="s">
        <v>1</v>
      </c>
      <c r="G37" s="46" t="s">
        <v>2</v>
      </c>
      <c r="H37" s="46" t="s">
        <v>81</v>
      </c>
      <c r="I37" s="46" t="s">
        <v>3</v>
      </c>
      <c r="J37" s="47" t="s">
        <v>4</v>
      </c>
      <c r="K37" s="50" t="s">
        <v>28</v>
      </c>
      <c r="L37" s="51" t="s">
        <v>94</v>
      </c>
      <c r="M37" s="51" t="s">
        <v>29</v>
      </c>
      <c r="N37" s="50" t="s">
        <v>30</v>
      </c>
      <c r="O37" s="50" t="s">
        <v>79</v>
      </c>
      <c r="P37" s="2"/>
    </row>
    <row r="38" spans="1:16" x14ac:dyDescent="0.25">
      <c r="A38" s="39">
        <v>839</v>
      </c>
      <c r="B38" s="39" t="s">
        <v>31</v>
      </c>
      <c r="C38" s="40">
        <v>44287</v>
      </c>
      <c r="D38" s="39">
        <v>3</v>
      </c>
      <c r="E38" s="41" t="s">
        <v>72</v>
      </c>
      <c r="F38" s="42">
        <v>610</v>
      </c>
      <c r="G38" s="39">
        <v>0</v>
      </c>
      <c r="H38" s="42">
        <v>610</v>
      </c>
      <c r="I38" s="42">
        <v>361</v>
      </c>
      <c r="J38" s="41" t="s">
        <v>26</v>
      </c>
      <c r="K38" s="42">
        <v>90</v>
      </c>
      <c r="L38" s="41" t="str">
        <f>IF(H38&lt;$N$35,"Envío por el cliente","Envío gratuito")</f>
        <v>Envío gratuito</v>
      </c>
      <c r="M38" s="53">
        <f>IF(H38&gt;=$N$35,H38,H38+K38)</f>
        <v>610</v>
      </c>
      <c r="N38" s="42">
        <f>IF(H38&gt;=$N$35,M38-(H38-I38)-K38,I38)</f>
        <v>271</v>
      </c>
      <c r="O38" s="44">
        <f>N38/M38</f>
        <v>0.44426229508196724</v>
      </c>
      <c r="P38" s="2"/>
    </row>
    <row r="39" spans="1:16" x14ac:dyDescent="0.25">
      <c r="A39" s="35">
        <v>842</v>
      </c>
      <c r="B39" s="35" t="s">
        <v>31</v>
      </c>
      <c r="C39" s="36">
        <v>44288</v>
      </c>
      <c r="D39" s="35">
        <v>1</v>
      </c>
      <c r="E39" s="37" t="s">
        <v>37</v>
      </c>
      <c r="F39" s="38">
        <v>330</v>
      </c>
      <c r="G39" s="35">
        <v>0</v>
      </c>
      <c r="H39" s="38">
        <v>330</v>
      </c>
      <c r="I39" s="38">
        <v>228</v>
      </c>
      <c r="J39" s="37" t="s">
        <v>5</v>
      </c>
      <c r="K39" s="38">
        <v>90</v>
      </c>
      <c r="L39" s="41" t="str">
        <f t="shared" ref="L39:L69" si="4">IF(H39&lt;$N$35,"Envío por el cliente","Envío gratuito")</f>
        <v>Envío por el cliente</v>
      </c>
      <c r="M39" s="42">
        <f t="shared" ref="M39:M69" si="5">IF(H39&gt;=$N$35,H39,H39+K39)</f>
        <v>420</v>
      </c>
      <c r="N39" s="42">
        <f t="shared" ref="N39:N69" si="6">IF(H39&gt;=$N$35,M39-(H39-I39)-K39,I39)</f>
        <v>228</v>
      </c>
      <c r="O39" s="44">
        <f t="shared" ref="O39:O69" si="7">N39/M39</f>
        <v>0.54285714285714282</v>
      </c>
      <c r="P39" s="2"/>
    </row>
    <row r="40" spans="1:16" x14ac:dyDescent="0.25">
      <c r="A40" s="35">
        <v>843</v>
      </c>
      <c r="B40" s="35" t="s">
        <v>31</v>
      </c>
      <c r="C40" s="36">
        <v>44289</v>
      </c>
      <c r="D40" s="35">
        <v>3</v>
      </c>
      <c r="E40" s="37" t="s">
        <v>82</v>
      </c>
      <c r="F40" s="38">
        <v>650</v>
      </c>
      <c r="G40" s="35">
        <v>0</v>
      </c>
      <c r="H40" s="38">
        <v>650</v>
      </c>
      <c r="I40" s="38">
        <v>393</v>
      </c>
      <c r="J40" s="37" t="s">
        <v>26</v>
      </c>
      <c r="K40" s="38">
        <v>90</v>
      </c>
      <c r="L40" s="41" t="str">
        <f t="shared" si="4"/>
        <v>Envío gratuito</v>
      </c>
      <c r="M40" s="42">
        <f t="shared" si="5"/>
        <v>650</v>
      </c>
      <c r="N40" s="42">
        <f t="shared" si="6"/>
        <v>303</v>
      </c>
      <c r="O40" s="44">
        <f t="shared" si="7"/>
        <v>0.46615384615384614</v>
      </c>
      <c r="P40" s="2"/>
    </row>
    <row r="41" spans="1:16" x14ac:dyDescent="0.25">
      <c r="A41" s="35">
        <v>849</v>
      </c>
      <c r="B41" s="35" t="s">
        <v>31</v>
      </c>
      <c r="C41" s="36">
        <v>44289</v>
      </c>
      <c r="D41" s="35">
        <v>2</v>
      </c>
      <c r="E41" s="37" t="s">
        <v>38</v>
      </c>
      <c r="F41" s="38">
        <v>820</v>
      </c>
      <c r="G41" s="35">
        <v>0</v>
      </c>
      <c r="H41" s="38">
        <v>820</v>
      </c>
      <c r="I41" s="38">
        <v>498</v>
      </c>
      <c r="J41" s="37" t="s">
        <v>5</v>
      </c>
      <c r="K41" s="38">
        <v>110</v>
      </c>
      <c r="L41" s="41" t="str">
        <f t="shared" si="4"/>
        <v>Envío gratuito</v>
      </c>
      <c r="M41" s="42">
        <f t="shared" si="5"/>
        <v>820</v>
      </c>
      <c r="N41" s="42">
        <f t="shared" si="6"/>
        <v>388</v>
      </c>
      <c r="O41" s="44">
        <f t="shared" si="7"/>
        <v>0.47317073170731705</v>
      </c>
      <c r="P41" s="2"/>
    </row>
    <row r="42" spans="1:16" x14ac:dyDescent="0.25">
      <c r="A42" s="35">
        <v>853</v>
      </c>
      <c r="B42" s="35" t="s">
        <v>31</v>
      </c>
      <c r="C42" s="36">
        <v>44291</v>
      </c>
      <c r="D42" s="35">
        <v>2</v>
      </c>
      <c r="E42" s="37" t="s">
        <v>83</v>
      </c>
      <c r="F42" s="38">
        <v>640</v>
      </c>
      <c r="G42" s="35">
        <v>0</v>
      </c>
      <c r="H42" s="38">
        <v>640</v>
      </c>
      <c r="I42" s="38">
        <v>387</v>
      </c>
      <c r="J42" s="37" t="s">
        <v>26</v>
      </c>
      <c r="K42" s="38">
        <v>90</v>
      </c>
      <c r="L42" s="41" t="str">
        <f t="shared" si="4"/>
        <v>Envío gratuito</v>
      </c>
      <c r="M42" s="42">
        <f t="shared" si="5"/>
        <v>640</v>
      </c>
      <c r="N42" s="42">
        <f t="shared" si="6"/>
        <v>297</v>
      </c>
      <c r="O42" s="44">
        <f t="shared" si="7"/>
        <v>0.46406249999999999</v>
      </c>
      <c r="P42" s="2"/>
    </row>
    <row r="43" spans="1:16" x14ac:dyDescent="0.25">
      <c r="A43" s="35">
        <v>857</v>
      </c>
      <c r="B43" s="35" t="s">
        <v>31</v>
      </c>
      <c r="C43" s="36">
        <v>44291</v>
      </c>
      <c r="D43" s="35">
        <v>2</v>
      </c>
      <c r="E43" s="37" t="s">
        <v>33</v>
      </c>
      <c r="F43" s="38">
        <v>640</v>
      </c>
      <c r="G43" s="35">
        <v>0</v>
      </c>
      <c r="H43" s="38">
        <v>640</v>
      </c>
      <c r="I43" s="38">
        <v>387</v>
      </c>
      <c r="J43" s="37" t="s">
        <v>26</v>
      </c>
      <c r="K43" s="38">
        <v>110</v>
      </c>
      <c r="L43" s="41" t="str">
        <f t="shared" si="4"/>
        <v>Envío gratuito</v>
      </c>
      <c r="M43" s="42">
        <f t="shared" si="5"/>
        <v>640</v>
      </c>
      <c r="N43" s="42">
        <f t="shared" si="6"/>
        <v>277</v>
      </c>
      <c r="O43" s="44">
        <f t="shared" si="7"/>
        <v>0.43281249999999999</v>
      </c>
      <c r="P43" s="2"/>
    </row>
    <row r="44" spans="1:16" x14ac:dyDescent="0.25">
      <c r="A44" s="35">
        <v>862</v>
      </c>
      <c r="B44" s="35" t="s">
        <v>31</v>
      </c>
      <c r="C44" s="36">
        <v>44293</v>
      </c>
      <c r="D44" s="35">
        <v>2</v>
      </c>
      <c r="E44" s="37" t="s">
        <v>34</v>
      </c>
      <c r="F44" s="38">
        <v>350</v>
      </c>
      <c r="G44" s="35">
        <v>0</v>
      </c>
      <c r="H44" s="38">
        <v>350</v>
      </c>
      <c r="I44" s="38">
        <v>215</v>
      </c>
      <c r="J44" s="37" t="s">
        <v>26</v>
      </c>
      <c r="K44" s="38">
        <v>90</v>
      </c>
      <c r="L44" s="41" t="str">
        <f t="shared" si="4"/>
        <v>Envío por el cliente</v>
      </c>
      <c r="M44" s="42">
        <f t="shared" si="5"/>
        <v>440</v>
      </c>
      <c r="N44" s="42">
        <f t="shared" si="6"/>
        <v>215</v>
      </c>
      <c r="O44" s="44">
        <f t="shared" si="7"/>
        <v>0.48863636363636365</v>
      </c>
      <c r="P44" s="2"/>
    </row>
    <row r="45" spans="1:16" x14ac:dyDescent="0.25">
      <c r="A45" s="35">
        <v>863</v>
      </c>
      <c r="B45" s="35" t="s">
        <v>31</v>
      </c>
      <c r="C45" s="36">
        <v>44295</v>
      </c>
      <c r="D45" s="35">
        <v>2</v>
      </c>
      <c r="E45" s="37" t="s">
        <v>84</v>
      </c>
      <c r="F45" s="38">
        <v>390</v>
      </c>
      <c r="G45" s="35">
        <v>0</v>
      </c>
      <c r="H45" s="38">
        <v>390</v>
      </c>
      <c r="I45" s="38">
        <v>239</v>
      </c>
      <c r="J45" s="37" t="s">
        <v>26</v>
      </c>
      <c r="K45" s="38">
        <v>110</v>
      </c>
      <c r="L45" s="41" t="str">
        <f t="shared" si="4"/>
        <v>Envío por el cliente</v>
      </c>
      <c r="M45" s="42">
        <f t="shared" si="5"/>
        <v>500</v>
      </c>
      <c r="N45" s="42">
        <f t="shared" si="6"/>
        <v>239</v>
      </c>
      <c r="O45" s="44">
        <f t="shared" si="7"/>
        <v>0.47799999999999998</v>
      </c>
      <c r="P45" s="2"/>
    </row>
    <row r="46" spans="1:16" x14ac:dyDescent="0.25">
      <c r="A46" s="35">
        <v>866</v>
      </c>
      <c r="B46" s="35" t="s">
        <v>31</v>
      </c>
      <c r="C46" s="36">
        <v>44295</v>
      </c>
      <c r="D46" s="35">
        <v>4</v>
      </c>
      <c r="E46" s="37" t="s">
        <v>85</v>
      </c>
      <c r="F46" s="38">
        <v>570</v>
      </c>
      <c r="G46" s="35">
        <v>0</v>
      </c>
      <c r="H46" s="38">
        <v>570</v>
      </c>
      <c r="I46" s="38">
        <v>351</v>
      </c>
      <c r="J46" s="37" t="s">
        <v>26</v>
      </c>
      <c r="K46" s="38">
        <v>130</v>
      </c>
      <c r="L46" s="41" t="str">
        <f t="shared" si="4"/>
        <v>Envío gratuito</v>
      </c>
      <c r="M46" s="42">
        <f t="shared" si="5"/>
        <v>570</v>
      </c>
      <c r="N46" s="42">
        <f t="shared" si="6"/>
        <v>221</v>
      </c>
      <c r="O46" s="44">
        <f t="shared" si="7"/>
        <v>0.38771929824561402</v>
      </c>
      <c r="P46" s="2"/>
    </row>
    <row r="47" spans="1:16" x14ac:dyDescent="0.25">
      <c r="A47" s="35">
        <v>870</v>
      </c>
      <c r="B47" s="35" t="s">
        <v>31</v>
      </c>
      <c r="C47" s="36">
        <v>44297</v>
      </c>
      <c r="D47" s="35">
        <v>2</v>
      </c>
      <c r="E47" s="37" t="s">
        <v>76</v>
      </c>
      <c r="F47" s="38">
        <v>740</v>
      </c>
      <c r="G47" s="35">
        <v>0</v>
      </c>
      <c r="H47" s="38">
        <v>740</v>
      </c>
      <c r="I47" s="38">
        <v>447</v>
      </c>
      <c r="J47" s="37" t="s">
        <v>26</v>
      </c>
      <c r="K47" s="38">
        <v>110</v>
      </c>
      <c r="L47" s="41" t="str">
        <f t="shared" si="4"/>
        <v>Envío gratuito</v>
      </c>
      <c r="M47" s="42">
        <f t="shared" si="5"/>
        <v>740</v>
      </c>
      <c r="N47" s="42">
        <f t="shared" si="6"/>
        <v>337</v>
      </c>
      <c r="O47" s="44">
        <f t="shared" si="7"/>
        <v>0.45540540540540542</v>
      </c>
      <c r="P47" s="2"/>
    </row>
    <row r="48" spans="1:16" x14ac:dyDescent="0.25">
      <c r="A48" s="35">
        <v>871</v>
      </c>
      <c r="B48" s="35" t="s">
        <v>31</v>
      </c>
      <c r="C48" s="36">
        <v>44298</v>
      </c>
      <c r="D48" s="35">
        <v>2</v>
      </c>
      <c r="E48" s="37" t="s">
        <v>86</v>
      </c>
      <c r="F48" s="38">
        <v>620</v>
      </c>
      <c r="G48" s="35">
        <v>0</v>
      </c>
      <c r="H48" s="38">
        <v>620</v>
      </c>
      <c r="I48" s="38">
        <v>383</v>
      </c>
      <c r="J48" s="37" t="s">
        <v>26</v>
      </c>
      <c r="K48" s="38">
        <v>90</v>
      </c>
      <c r="L48" s="41" t="str">
        <f t="shared" si="4"/>
        <v>Envío gratuito</v>
      </c>
      <c r="M48" s="42">
        <f t="shared" si="5"/>
        <v>620</v>
      </c>
      <c r="N48" s="42">
        <f t="shared" si="6"/>
        <v>293</v>
      </c>
      <c r="O48" s="44">
        <f t="shared" si="7"/>
        <v>0.47258064516129034</v>
      </c>
      <c r="P48" s="2"/>
    </row>
    <row r="49" spans="1:16" x14ac:dyDescent="0.25">
      <c r="A49" s="35">
        <v>878</v>
      </c>
      <c r="B49" s="35" t="s">
        <v>31</v>
      </c>
      <c r="C49" s="36">
        <v>44299</v>
      </c>
      <c r="D49" s="35">
        <v>2</v>
      </c>
      <c r="E49" s="37" t="s">
        <v>39</v>
      </c>
      <c r="F49" s="38">
        <v>360</v>
      </c>
      <c r="G49" s="35">
        <v>0</v>
      </c>
      <c r="H49" s="38">
        <v>360</v>
      </c>
      <c r="I49" s="38">
        <v>232</v>
      </c>
      <c r="J49" s="37" t="s">
        <v>26</v>
      </c>
      <c r="K49" s="38">
        <v>110</v>
      </c>
      <c r="L49" s="41" t="str">
        <f t="shared" si="4"/>
        <v>Envío por el cliente</v>
      </c>
      <c r="M49" s="42">
        <f t="shared" si="5"/>
        <v>470</v>
      </c>
      <c r="N49" s="42">
        <f t="shared" si="6"/>
        <v>232</v>
      </c>
      <c r="O49" s="44">
        <f t="shared" si="7"/>
        <v>0.49361702127659574</v>
      </c>
      <c r="P49" s="2"/>
    </row>
    <row r="50" spans="1:16" x14ac:dyDescent="0.25">
      <c r="A50" s="35">
        <v>880</v>
      </c>
      <c r="B50" s="35" t="s">
        <v>31</v>
      </c>
      <c r="C50" s="36">
        <v>44299</v>
      </c>
      <c r="D50" s="35">
        <v>2</v>
      </c>
      <c r="E50" s="37" t="s">
        <v>87</v>
      </c>
      <c r="F50" s="38">
        <v>510</v>
      </c>
      <c r="G50" s="35">
        <v>0</v>
      </c>
      <c r="H50" s="38">
        <v>510</v>
      </c>
      <c r="I50" s="38">
        <v>304</v>
      </c>
      <c r="J50" s="37" t="s">
        <v>26</v>
      </c>
      <c r="K50" s="38">
        <v>90</v>
      </c>
      <c r="L50" s="41" t="str">
        <f t="shared" si="4"/>
        <v>Envío por el cliente</v>
      </c>
      <c r="M50" s="42">
        <f t="shared" si="5"/>
        <v>600</v>
      </c>
      <c r="N50" s="42">
        <f t="shared" si="6"/>
        <v>304</v>
      </c>
      <c r="O50" s="44">
        <f t="shared" si="7"/>
        <v>0.50666666666666671</v>
      </c>
      <c r="P50" s="2"/>
    </row>
    <row r="51" spans="1:16" x14ac:dyDescent="0.25">
      <c r="A51" s="35">
        <v>882</v>
      </c>
      <c r="B51" s="35" t="s">
        <v>31</v>
      </c>
      <c r="C51" s="36">
        <v>44301</v>
      </c>
      <c r="D51" s="35">
        <v>2</v>
      </c>
      <c r="E51" s="37" t="s">
        <v>88</v>
      </c>
      <c r="F51" s="38">
        <v>550</v>
      </c>
      <c r="G51" s="35">
        <v>0</v>
      </c>
      <c r="H51" s="38">
        <v>550</v>
      </c>
      <c r="I51" s="38">
        <v>335</v>
      </c>
      <c r="J51" s="37" t="s">
        <v>5</v>
      </c>
      <c r="K51" s="38">
        <v>110</v>
      </c>
      <c r="L51" s="41" t="str">
        <f t="shared" si="4"/>
        <v>Envío gratuito</v>
      </c>
      <c r="M51" s="42">
        <f t="shared" si="5"/>
        <v>550</v>
      </c>
      <c r="N51" s="42">
        <f t="shared" si="6"/>
        <v>225</v>
      </c>
      <c r="O51" s="44">
        <f t="shared" si="7"/>
        <v>0.40909090909090912</v>
      </c>
      <c r="P51" s="2"/>
    </row>
    <row r="52" spans="1:16" x14ac:dyDescent="0.25">
      <c r="A52" s="35">
        <v>889</v>
      </c>
      <c r="B52" s="35" t="s">
        <v>31</v>
      </c>
      <c r="C52" s="36">
        <v>44301</v>
      </c>
      <c r="D52" s="35">
        <v>3</v>
      </c>
      <c r="E52" s="37" t="s">
        <v>40</v>
      </c>
      <c r="F52" s="38">
        <v>850</v>
      </c>
      <c r="G52" s="35">
        <v>0</v>
      </c>
      <c r="H52" s="38">
        <v>850</v>
      </c>
      <c r="I52" s="38">
        <v>529</v>
      </c>
      <c r="J52" s="37" t="s">
        <v>26</v>
      </c>
      <c r="K52" s="38">
        <v>130</v>
      </c>
      <c r="L52" s="41" t="str">
        <f t="shared" si="4"/>
        <v>Envío gratuito</v>
      </c>
      <c r="M52" s="42">
        <f t="shared" si="5"/>
        <v>850</v>
      </c>
      <c r="N52" s="42">
        <f t="shared" si="6"/>
        <v>399</v>
      </c>
      <c r="O52" s="44">
        <f t="shared" si="7"/>
        <v>0.46941176470588236</v>
      </c>
      <c r="P52" s="2"/>
    </row>
    <row r="53" spans="1:16" x14ac:dyDescent="0.25">
      <c r="A53" s="35">
        <v>891</v>
      </c>
      <c r="B53" s="35" t="s">
        <v>31</v>
      </c>
      <c r="C53" s="36">
        <v>44304</v>
      </c>
      <c r="D53" s="35">
        <v>2</v>
      </c>
      <c r="E53" s="37" t="s">
        <v>41</v>
      </c>
      <c r="F53" s="38">
        <v>620</v>
      </c>
      <c r="G53" s="35">
        <v>0</v>
      </c>
      <c r="H53" s="38">
        <v>620</v>
      </c>
      <c r="I53" s="38">
        <v>375</v>
      </c>
      <c r="J53" s="37" t="s">
        <v>26</v>
      </c>
      <c r="K53" s="38">
        <v>90</v>
      </c>
      <c r="L53" s="41" t="str">
        <f t="shared" si="4"/>
        <v>Envío gratuito</v>
      </c>
      <c r="M53" s="42">
        <f t="shared" si="5"/>
        <v>620</v>
      </c>
      <c r="N53" s="42">
        <f t="shared" si="6"/>
        <v>285</v>
      </c>
      <c r="O53" s="44">
        <f t="shared" si="7"/>
        <v>0.45967741935483869</v>
      </c>
      <c r="P53" s="2"/>
    </row>
    <row r="54" spans="1:16" x14ac:dyDescent="0.25">
      <c r="A54" s="35">
        <v>897</v>
      </c>
      <c r="B54" s="35" t="s">
        <v>31</v>
      </c>
      <c r="C54" s="36">
        <v>44306</v>
      </c>
      <c r="D54" s="35">
        <v>2</v>
      </c>
      <c r="E54" s="37" t="s">
        <v>42</v>
      </c>
      <c r="F54" s="38">
        <v>560</v>
      </c>
      <c r="G54" s="35">
        <v>0</v>
      </c>
      <c r="H54" s="38">
        <v>560</v>
      </c>
      <c r="I54" s="38">
        <v>342</v>
      </c>
      <c r="J54" s="37" t="s">
        <v>26</v>
      </c>
      <c r="K54" s="38">
        <v>90</v>
      </c>
      <c r="L54" s="41" t="str">
        <f t="shared" si="4"/>
        <v>Envío gratuito</v>
      </c>
      <c r="M54" s="42">
        <f t="shared" si="5"/>
        <v>560</v>
      </c>
      <c r="N54" s="42">
        <f t="shared" si="6"/>
        <v>252</v>
      </c>
      <c r="O54" s="44">
        <f t="shared" si="7"/>
        <v>0.45</v>
      </c>
      <c r="P54" s="2"/>
    </row>
    <row r="55" spans="1:16" x14ac:dyDescent="0.25">
      <c r="A55" s="35">
        <v>898</v>
      </c>
      <c r="B55" s="35" t="s">
        <v>31</v>
      </c>
      <c r="C55" s="36">
        <v>44307</v>
      </c>
      <c r="D55" s="35">
        <v>3</v>
      </c>
      <c r="E55" s="37" t="s">
        <v>89</v>
      </c>
      <c r="F55" s="38">
        <v>600</v>
      </c>
      <c r="G55" s="35">
        <v>0</v>
      </c>
      <c r="H55" s="38">
        <v>600</v>
      </c>
      <c r="I55" s="38">
        <f t="shared" ref="I55:I62" si="8">H55*0.6</f>
        <v>360</v>
      </c>
      <c r="J55" s="37" t="s">
        <v>5</v>
      </c>
      <c r="K55" s="38">
        <v>110</v>
      </c>
      <c r="L55" s="41" t="str">
        <f t="shared" si="4"/>
        <v>Envío gratuito</v>
      </c>
      <c r="M55" s="42">
        <f>IF(H55&gt;=$N$35,H55,H55+K55)</f>
        <v>600</v>
      </c>
      <c r="N55" s="42">
        <f t="shared" si="6"/>
        <v>250</v>
      </c>
      <c r="O55" s="44">
        <f t="shared" si="7"/>
        <v>0.41666666666666669</v>
      </c>
      <c r="P55" s="2"/>
    </row>
    <row r="56" spans="1:16" x14ac:dyDescent="0.25">
      <c r="A56" s="35">
        <v>901</v>
      </c>
      <c r="B56" s="35" t="s">
        <v>31</v>
      </c>
      <c r="C56" s="36">
        <v>44307</v>
      </c>
      <c r="D56" s="35">
        <v>2</v>
      </c>
      <c r="E56" s="37" t="s">
        <v>43</v>
      </c>
      <c r="F56" s="38">
        <v>680</v>
      </c>
      <c r="G56" s="35">
        <v>0</v>
      </c>
      <c r="H56" s="38">
        <v>680</v>
      </c>
      <c r="I56" s="38">
        <v>419</v>
      </c>
      <c r="J56" s="37" t="s">
        <v>26</v>
      </c>
      <c r="K56" s="38">
        <v>90</v>
      </c>
      <c r="L56" s="41" t="str">
        <f t="shared" si="4"/>
        <v>Envío gratuito</v>
      </c>
      <c r="M56" s="42">
        <f t="shared" si="5"/>
        <v>680</v>
      </c>
      <c r="N56" s="42">
        <f t="shared" si="6"/>
        <v>329</v>
      </c>
      <c r="O56" s="44">
        <f t="shared" si="7"/>
        <v>0.48382352941176471</v>
      </c>
      <c r="P56" s="2"/>
    </row>
    <row r="57" spans="1:16" x14ac:dyDescent="0.25">
      <c r="A57" s="35">
        <v>902</v>
      </c>
      <c r="B57" s="35" t="s">
        <v>31</v>
      </c>
      <c r="C57" s="36">
        <v>44308</v>
      </c>
      <c r="D57" s="35">
        <v>1</v>
      </c>
      <c r="E57" s="37" t="s">
        <v>44</v>
      </c>
      <c r="F57" s="38">
        <v>510</v>
      </c>
      <c r="G57" s="35">
        <v>0</v>
      </c>
      <c r="H57" s="38">
        <v>510</v>
      </c>
      <c r="I57" s="38">
        <v>332</v>
      </c>
      <c r="J57" s="37" t="s">
        <v>5</v>
      </c>
      <c r="K57" s="38">
        <v>90</v>
      </c>
      <c r="L57" s="41" t="str">
        <f t="shared" si="4"/>
        <v>Envío por el cliente</v>
      </c>
      <c r="M57" s="42">
        <f t="shared" si="5"/>
        <v>600</v>
      </c>
      <c r="N57" s="42">
        <f t="shared" si="6"/>
        <v>332</v>
      </c>
      <c r="O57" s="44">
        <f t="shared" si="7"/>
        <v>0.55333333333333334</v>
      </c>
      <c r="P57" s="2"/>
    </row>
    <row r="58" spans="1:16" x14ac:dyDescent="0.25">
      <c r="A58" s="35">
        <v>907</v>
      </c>
      <c r="B58" s="35" t="s">
        <v>31</v>
      </c>
      <c r="C58" s="36">
        <v>44311</v>
      </c>
      <c r="D58" s="35">
        <v>2</v>
      </c>
      <c r="E58" s="37" t="s">
        <v>74</v>
      </c>
      <c r="F58" s="38">
        <v>590</v>
      </c>
      <c r="G58" s="35">
        <v>0</v>
      </c>
      <c r="H58" s="38">
        <v>590</v>
      </c>
      <c r="I58" s="38">
        <v>363</v>
      </c>
      <c r="J58" s="37" t="s">
        <v>26</v>
      </c>
      <c r="K58" s="38">
        <v>90</v>
      </c>
      <c r="L58" s="41" t="str">
        <f t="shared" si="4"/>
        <v>Envío gratuito</v>
      </c>
      <c r="M58" s="42">
        <f t="shared" si="5"/>
        <v>590</v>
      </c>
      <c r="N58" s="42">
        <f>IF(H58&gt;=$N$35,M58-(H58-I58)-K58,I58)</f>
        <v>273</v>
      </c>
      <c r="O58" s="44">
        <f t="shared" si="7"/>
        <v>0.46271186440677964</v>
      </c>
      <c r="P58" s="2"/>
    </row>
    <row r="59" spans="1:16" x14ac:dyDescent="0.25">
      <c r="A59" s="35">
        <v>909</v>
      </c>
      <c r="B59" s="35" t="s">
        <v>31</v>
      </c>
      <c r="C59" s="36">
        <v>44311</v>
      </c>
      <c r="D59" s="35">
        <v>2</v>
      </c>
      <c r="E59" s="37" t="s">
        <v>46</v>
      </c>
      <c r="F59" s="38">
        <v>420</v>
      </c>
      <c r="G59" s="35">
        <v>0</v>
      </c>
      <c r="H59" s="38">
        <v>420</v>
      </c>
      <c r="I59" s="38">
        <v>254</v>
      </c>
      <c r="J59" s="37" t="s">
        <v>5</v>
      </c>
      <c r="K59" s="38">
        <v>130</v>
      </c>
      <c r="L59" s="41" t="str">
        <f t="shared" si="4"/>
        <v>Envío por el cliente</v>
      </c>
      <c r="M59" s="42">
        <f t="shared" si="5"/>
        <v>550</v>
      </c>
      <c r="N59" s="42">
        <f t="shared" si="6"/>
        <v>254</v>
      </c>
      <c r="O59" s="44">
        <f t="shared" si="7"/>
        <v>0.46181818181818179</v>
      </c>
      <c r="P59" s="2"/>
    </row>
    <row r="60" spans="1:16" x14ac:dyDescent="0.25">
      <c r="A60" s="35">
        <v>913</v>
      </c>
      <c r="B60" s="35" t="s">
        <v>31</v>
      </c>
      <c r="C60" s="36">
        <v>44311</v>
      </c>
      <c r="D60" s="35">
        <v>3</v>
      </c>
      <c r="E60" s="37" t="s">
        <v>73</v>
      </c>
      <c r="F60" s="38">
        <v>730</v>
      </c>
      <c r="G60" s="35">
        <v>0</v>
      </c>
      <c r="H60" s="38">
        <v>730</v>
      </c>
      <c r="I60" s="38">
        <v>432</v>
      </c>
      <c r="J60" s="37" t="s">
        <v>26</v>
      </c>
      <c r="K60" s="38">
        <v>110</v>
      </c>
      <c r="L60" s="41" t="str">
        <f>IF(H60&lt;$N$35,"Envío por el cliente","Envío gratuito")</f>
        <v>Envío gratuito</v>
      </c>
      <c r="M60" s="42">
        <f t="shared" si="5"/>
        <v>730</v>
      </c>
      <c r="N60" s="42">
        <f t="shared" si="6"/>
        <v>322</v>
      </c>
      <c r="O60" s="44">
        <f t="shared" si="7"/>
        <v>0.44109589041095892</v>
      </c>
      <c r="P60" s="2"/>
    </row>
    <row r="61" spans="1:16" x14ac:dyDescent="0.25">
      <c r="A61" s="35">
        <v>916</v>
      </c>
      <c r="B61" s="35" t="s">
        <v>31</v>
      </c>
      <c r="C61" s="36">
        <v>44313</v>
      </c>
      <c r="D61" s="35">
        <v>1</v>
      </c>
      <c r="E61" s="37" t="s">
        <v>36</v>
      </c>
      <c r="F61" s="38">
        <v>420</v>
      </c>
      <c r="G61" s="35">
        <v>0</v>
      </c>
      <c r="H61" s="38">
        <v>420</v>
      </c>
      <c r="I61" s="38">
        <f>H61*0.6</f>
        <v>252</v>
      </c>
      <c r="J61" s="37" t="s">
        <v>5</v>
      </c>
      <c r="K61" s="38">
        <v>90</v>
      </c>
      <c r="L61" s="41" t="str">
        <f t="shared" si="4"/>
        <v>Envío por el cliente</v>
      </c>
      <c r="M61" s="42">
        <f t="shared" si="5"/>
        <v>510</v>
      </c>
      <c r="N61" s="42">
        <f t="shared" si="6"/>
        <v>252</v>
      </c>
      <c r="O61" s="44">
        <f t="shared" si="7"/>
        <v>0.49411764705882355</v>
      </c>
      <c r="P61" s="2"/>
    </row>
    <row r="62" spans="1:16" x14ac:dyDescent="0.25">
      <c r="A62" s="35">
        <v>918</v>
      </c>
      <c r="B62" s="35" t="s">
        <v>31</v>
      </c>
      <c r="C62" s="36">
        <v>44313</v>
      </c>
      <c r="D62" s="35">
        <v>2</v>
      </c>
      <c r="E62" s="37" t="s">
        <v>90</v>
      </c>
      <c r="F62" s="38">
        <v>250</v>
      </c>
      <c r="G62" s="35">
        <v>0</v>
      </c>
      <c r="H62" s="38">
        <v>250</v>
      </c>
      <c r="I62" s="38">
        <f t="shared" si="8"/>
        <v>150</v>
      </c>
      <c r="J62" s="37" t="s">
        <v>26</v>
      </c>
      <c r="K62" s="38">
        <v>90</v>
      </c>
      <c r="L62" s="41" t="str">
        <f t="shared" si="4"/>
        <v>Envío por el cliente</v>
      </c>
      <c r="M62" s="42">
        <f t="shared" si="5"/>
        <v>340</v>
      </c>
      <c r="N62" s="42">
        <f t="shared" si="6"/>
        <v>150</v>
      </c>
      <c r="O62" s="44">
        <f t="shared" si="7"/>
        <v>0.44117647058823528</v>
      </c>
      <c r="P62" s="2"/>
    </row>
    <row r="63" spans="1:16" x14ac:dyDescent="0.25">
      <c r="A63" s="35">
        <v>923</v>
      </c>
      <c r="B63" s="35" t="s">
        <v>31</v>
      </c>
      <c r="C63" s="36">
        <v>44314</v>
      </c>
      <c r="D63" s="35">
        <v>1</v>
      </c>
      <c r="E63" s="37" t="s">
        <v>47</v>
      </c>
      <c r="F63" s="38">
        <v>290</v>
      </c>
      <c r="G63" s="35">
        <v>0</v>
      </c>
      <c r="H63" s="38">
        <v>290</v>
      </c>
      <c r="I63" s="38">
        <v>189</v>
      </c>
      <c r="J63" s="37" t="s">
        <v>26</v>
      </c>
      <c r="K63" s="38">
        <v>110</v>
      </c>
      <c r="L63" s="41" t="str">
        <f t="shared" si="4"/>
        <v>Envío por el cliente</v>
      </c>
      <c r="M63" s="42">
        <f t="shared" si="5"/>
        <v>400</v>
      </c>
      <c r="N63" s="42">
        <f t="shared" si="6"/>
        <v>189</v>
      </c>
      <c r="O63" s="44">
        <f t="shared" si="7"/>
        <v>0.47249999999999998</v>
      </c>
      <c r="P63" s="2"/>
    </row>
    <row r="64" spans="1:16" x14ac:dyDescent="0.25">
      <c r="A64" s="35">
        <v>924</v>
      </c>
      <c r="B64" s="35" t="s">
        <v>31</v>
      </c>
      <c r="C64" s="36">
        <v>44314</v>
      </c>
      <c r="D64" s="35">
        <v>3</v>
      </c>
      <c r="E64" s="37" t="s">
        <v>75</v>
      </c>
      <c r="F64" s="38">
        <v>600</v>
      </c>
      <c r="G64" s="35">
        <v>0</v>
      </c>
      <c r="H64" s="38">
        <v>600</v>
      </c>
      <c r="I64" s="38">
        <v>372</v>
      </c>
      <c r="J64" s="37" t="s">
        <v>26</v>
      </c>
      <c r="K64" s="38">
        <v>90</v>
      </c>
      <c r="L64" s="41" t="str">
        <f t="shared" si="4"/>
        <v>Envío gratuito</v>
      </c>
      <c r="M64" s="42">
        <f t="shared" si="5"/>
        <v>600</v>
      </c>
      <c r="N64" s="42">
        <f t="shared" si="6"/>
        <v>282</v>
      </c>
      <c r="O64" s="44">
        <f t="shared" si="7"/>
        <v>0.47</v>
      </c>
      <c r="P64" s="2"/>
    </row>
    <row r="65" spans="1:16" x14ac:dyDescent="0.25">
      <c r="A65" s="35">
        <v>925</v>
      </c>
      <c r="B65" s="35" t="s">
        <v>31</v>
      </c>
      <c r="C65" s="36">
        <v>44315</v>
      </c>
      <c r="D65" s="35">
        <v>1</v>
      </c>
      <c r="E65" s="37" t="s">
        <v>48</v>
      </c>
      <c r="F65" s="38">
        <v>300</v>
      </c>
      <c r="G65" s="35">
        <v>0</v>
      </c>
      <c r="H65" s="38">
        <v>300</v>
      </c>
      <c r="I65" s="38">
        <v>190</v>
      </c>
      <c r="J65" s="37" t="s">
        <v>5</v>
      </c>
      <c r="K65" s="38">
        <v>130</v>
      </c>
      <c r="L65" s="41" t="str">
        <f t="shared" si="4"/>
        <v>Envío por el cliente</v>
      </c>
      <c r="M65" s="42">
        <f t="shared" si="5"/>
        <v>430</v>
      </c>
      <c r="N65" s="42">
        <f t="shared" si="6"/>
        <v>190</v>
      </c>
      <c r="O65" s="44">
        <f t="shared" si="7"/>
        <v>0.44186046511627908</v>
      </c>
      <c r="P65" s="2"/>
    </row>
    <row r="66" spans="1:16" x14ac:dyDescent="0.25">
      <c r="A66" s="35">
        <v>929</v>
      </c>
      <c r="B66" s="35" t="s">
        <v>31</v>
      </c>
      <c r="C66" s="36">
        <v>44315</v>
      </c>
      <c r="D66" s="35">
        <v>2</v>
      </c>
      <c r="E66" s="37" t="s">
        <v>49</v>
      </c>
      <c r="F66" s="38">
        <v>460</v>
      </c>
      <c r="G66" s="35">
        <v>0</v>
      </c>
      <c r="H66" s="38">
        <v>460</v>
      </c>
      <c r="I66" s="38">
        <v>292</v>
      </c>
      <c r="J66" s="37" t="s">
        <v>26</v>
      </c>
      <c r="K66" s="38">
        <v>110</v>
      </c>
      <c r="L66" s="41" t="str">
        <f t="shared" si="4"/>
        <v>Envío por el cliente</v>
      </c>
      <c r="M66" s="42">
        <f t="shared" si="5"/>
        <v>570</v>
      </c>
      <c r="N66" s="42">
        <f t="shared" si="6"/>
        <v>292</v>
      </c>
      <c r="O66" s="44">
        <f t="shared" si="7"/>
        <v>0.512280701754386</v>
      </c>
      <c r="P66" s="2"/>
    </row>
    <row r="67" spans="1:16" x14ac:dyDescent="0.25">
      <c r="A67" s="35">
        <v>932</v>
      </c>
      <c r="B67" s="35" t="s">
        <v>31</v>
      </c>
      <c r="C67" s="36">
        <v>44315</v>
      </c>
      <c r="D67" s="35">
        <v>2</v>
      </c>
      <c r="E67" s="37" t="s">
        <v>50</v>
      </c>
      <c r="F67" s="38">
        <v>470</v>
      </c>
      <c r="G67" s="35">
        <v>0</v>
      </c>
      <c r="H67" s="38">
        <v>470</v>
      </c>
      <c r="I67" s="38">
        <v>292</v>
      </c>
      <c r="J67" s="37" t="s">
        <v>26</v>
      </c>
      <c r="K67" s="38">
        <v>90</v>
      </c>
      <c r="L67" s="41" t="str">
        <f t="shared" si="4"/>
        <v>Envío por el cliente</v>
      </c>
      <c r="M67" s="42">
        <f t="shared" si="5"/>
        <v>560</v>
      </c>
      <c r="N67" s="42">
        <f t="shared" si="6"/>
        <v>292</v>
      </c>
      <c r="O67" s="44">
        <f t="shared" si="7"/>
        <v>0.52142857142857146</v>
      </c>
      <c r="P67" s="2"/>
    </row>
    <row r="68" spans="1:16" x14ac:dyDescent="0.25">
      <c r="A68" s="35">
        <v>933</v>
      </c>
      <c r="B68" s="35" t="s">
        <v>31</v>
      </c>
      <c r="C68" s="36">
        <v>44316</v>
      </c>
      <c r="D68" s="35">
        <v>2</v>
      </c>
      <c r="E68" s="37" t="s">
        <v>51</v>
      </c>
      <c r="F68" s="38">
        <v>760</v>
      </c>
      <c r="G68" s="35">
        <v>0</v>
      </c>
      <c r="H68" s="38">
        <v>760</v>
      </c>
      <c r="I68" s="38">
        <v>478</v>
      </c>
      <c r="J68" s="37" t="s">
        <v>26</v>
      </c>
      <c r="K68" s="38">
        <v>110</v>
      </c>
      <c r="L68" s="41" t="str">
        <f t="shared" si="4"/>
        <v>Envío gratuito</v>
      </c>
      <c r="M68" s="42">
        <f t="shared" si="5"/>
        <v>760</v>
      </c>
      <c r="N68" s="42">
        <f t="shared" si="6"/>
        <v>368</v>
      </c>
      <c r="O68" s="44">
        <f t="shared" si="7"/>
        <v>0.48421052631578948</v>
      </c>
      <c r="P68" s="2"/>
    </row>
    <row r="69" spans="1:16" ht="15.75" thickBot="1" x14ac:dyDescent="0.3">
      <c r="A69" s="35">
        <v>940</v>
      </c>
      <c r="B69" s="35" t="s">
        <v>31</v>
      </c>
      <c r="C69" s="36">
        <v>44316</v>
      </c>
      <c r="D69" s="35">
        <v>2</v>
      </c>
      <c r="E69" s="37" t="s">
        <v>52</v>
      </c>
      <c r="F69" s="38">
        <v>530</v>
      </c>
      <c r="G69" s="35">
        <v>0</v>
      </c>
      <c r="H69" s="38">
        <v>530</v>
      </c>
      <c r="I69" s="38">
        <v>329</v>
      </c>
      <c r="J69" s="37" t="s">
        <v>26</v>
      </c>
      <c r="K69" s="38">
        <v>110</v>
      </c>
      <c r="L69" s="41" t="str">
        <f t="shared" si="4"/>
        <v>Envío por el cliente</v>
      </c>
      <c r="M69" s="54">
        <f t="shared" si="5"/>
        <v>640</v>
      </c>
      <c r="N69" s="45">
        <f t="shared" si="6"/>
        <v>329</v>
      </c>
      <c r="O69" s="44">
        <f t="shared" si="7"/>
        <v>0.51406249999999998</v>
      </c>
      <c r="P69" s="2"/>
    </row>
    <row r="70" spans="1:16" x14ac:dyDescent="0.25">
      <c r="A70" s="9"/>
      <c r="B70" s="9"/>
      <c r="C70" s="28"/>
      <c r="D70" s="9"/>
      <c r="E70" s="2"/>
      <c r="F70" s="29"/>
      <c r="G70" s="9"/>
      <c r="H70" s="32"/>
      <c r="I70" s="32"/>
      <c r="J70" s="2"/>
      <c r="K70" s="29"/>
      <c r="L70" s="29"/>
      <c r="M70" s="33">
        <f>SUM(M38:M69)</f>
        <v>18860</v>
      </c>
      <c r="N70" s="33">
        <f>SUM(N38:N69)</f>
        <v>8870</v>
      </c>
      <c r="O70" s="9"/>
      <c r="P70" s="2"/>
    </row>
    <row r="71" spans="1:16" x14ac:dyDescent="0.25">
      <c r="A71" s="9"/>
      <c r="B71" s="9"/>
      <c r="C71" s="28"/>
      <c r="D71" s="9"/>
      <c r="E71" s="2"/>
      <c r="F71" s="29"/>
      <c r="G71" s="9"/>
      <c r="H71" s="31"/>
      <c r="I71" s="34"/>
      <c r="J71" s="2"/>
      <c r="K71" s="29"/>
      <c r="L71" s="29"/>
      <c r="M71" s="29"/>
      <c r="N71" s="27">
        <f>N70/M70</f>
        <v>0.47030752916224816</v>
      </c>
      <c r="O71" s="9"/>
      <c r="P71" s="2"/>
    </row>
    <row r="72" spans="1:16" x14ac:dyDescent="0.25">
      <c r="A72" s="9"/>
      <c r="B72" s="9"/>
      <c r="C72" s="9"/>
      <c r="D72" s="9"/>
      <c r="E72" s="2"/>
      <c r="F72" s="9"/>
      <c r="G72" s="9"/>
      <c r="H72" s="9"/>
      <c r="I72" s="9"/>
      <c r="J72" s="2"/>
      <c r="K72" s="9"/>
      <c r="L72" s="9"/>
      <c r="M72" s="2"/>
      <c r="N72" s="9"/>
      <c r="O72" s="9"/>
      <c r="P72" s="2"/>
    </row>
    <row r="73" spans="1:16" x14ac:dyDescent="0.25">
      <c r="A73" s="9"/>
      <c r="B73" s="9"/>
      <c r="C73" s="9"/>
      <c r="D73" s="9"/>
      <c r="E73" s="2"/>
      <c r="F73" s="9"/>
      <c r="G73" s="9"/>
      <c r="H73" s="9"/>
      <c r="I73" s="9"/>
      <c r="J73" s="2"/>
      <c r="K73" s="9"/>
      <c r="L73" s="9"/>
      <c r="M73" s="2"/>
      <c r="N73" s="9"/>
      <c r="O73" s="9"/>
      <c r="P73" s="2"/>
    </row>
    <row r="74" spans="1:16" x14ac:dyDescent="0.25">
      <c r="A74" s="25"/>
      <c r="B74" s="9"/>
      <c r="C74" s="9"/>
      <c r="D74" s="9"/>
      <c r="E74" s="2"/>
      <c r="F74" s="9"/>
      <c r="G74" s="9"/>
      <c r="H74" s="9"/>
      <c r="I74" s="9"/>
      <c r="J74" s="2"/>
      <c r="K74" s="9"/>
      <c r="L74" s="9"/>
      <c r="M74" s="2"/>
      <c r="N74" s="9"/>
      <c r="O74" s="9"/>
      <c r="P74" s="2"/>
    </row>
    <row r="75" spans="1:16" x14ac:dyDescent="0.25">
      <c r="A75" s="9"/>
      <c r="B75" s="9"/>
      <c r="C75" s="9"/>
      <c r="D75" s="9"/>
      <c r="E75" s="2"/>
      <c r="F75" s="9"/>
      <c r="G75" s="9"/>
      <c r="H75" s="9"/>
      <c r="I75" s="9"/>
      <c r="J75" s="2"/>
      <c r="K75" s="9"/>
      <c r="L75" s="9"/>
      <c r="M75" s="2"/>
      <c r="N75" s="9"/>
      <c r="O75" s="9"/>
      <c r="P75" s="2"/>
    </row>
    <row r="76" spans="1:16" x14ac:dyDescent="0.25">
      <c r="A76" s="9"/>
      <c r="B76" s="9"/>
      <c r="C76" s="9"/>
      <c r="D76" s="9"/>
      <c r="E76" s="2"/>
      <c r="F76" s="9"/>
      <c r="G76" s="9"/>
      <c r="H76" s="9"/>
      <c r="I76" s="9"/>
      <c r="J76" s="2"/>
      <c r="K76" s="9"/>
      <c r="L76" s="9"/>
      <c r="M76" s="2"/>
      <c r="N76" s="9"/>
      <c r="O76" s="9"/>
      <c r="P76" s="2"/>
    </row>
    <row r="77" spans="1:16" x14ac:dyDescent="0.25">
      <c r="A77" s="9"/>
      <c r="B77" s="9"/>
      <c r="C77" s="9"/>
      <c r="D77" s="9"/>
      <c r="E77" s="2"/>
      <c r="F77" s="9"/>
      <c r="G77" s="9"/>
      <c r="H77" s="9"/>
      <c r="I77" s="9"/>
      <c r="J77" s="2"/>
      <c r="K77" s="9"/>
      <c r="L77" s="9"/>
      <c r="M77" s="2"/>
      <c r="N77" s="9"/>
      <c r="O77" s="9"/>
      <c r="P77"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tint="0.79998168889431442"/>
  </sheetPr>
  <dimension ref="A1:H20"/>
  <sheetViews>
    <sheetView zoomScale="85" zoomScaleNormal="85" workbookViewId="0"/>
  </sheetViews>
  <sheetFormatPr baseColWidth="10" defaultRowHeight="15" x14ac:dyDescent="0.25"/>
  <cols>
    <col min="1" max="1" width="53.7109375" style="69" bestFit="1" customWidth="1"/>
    <col min="2" max="2" width="11.42578125" style="1" customWidth="1"/>
    <col min="5" max="5" width="53.7109375" bestFit="1" customWidth="1"/>
  </cols>
  <sheetData>
    <row r="1" spans="1:8" ht="28.5" x14ac:dyDescent="0.25">
      <c r="A1" s="68" t="s">
        <v>133</v>
      </c>
      <c r="B1" s="8"/>
      <c r="C1" s="2"/>
      <c r="D1" s="2"/>
      <c r="E1" s="2"/>
      <c r="F1" s="2"/>
      <c r="G1" s="2"/>
      <c r="H1" s="2"/>
    </row>
    <row r="2" spans="1:8" ht="15.75" x14ac:dyDescent="0.25">
      <c r="A2" s="26" t="s">
        <v>143</v>
      </c>
      <c r="B2" s="26"/>
      <c r="C2" s="2"/>
      <c r="D2" s="2"/>
      <c r="E2" s="2"/>
      <c r="F2" s="2"/>
      <c r="G2" s="2"/>
      <c r="H2" s="2"/>
    </row>
    <row r="3" spans="1:8" x14ac:dyDescent="0.25">
      <c r="A3" s="25"/>
      <c r="B3" s="25"/>
      <c r="C3" s="2"/>
      <c r="D3" s="2"/>
      <c r="E3" s="2"/>
      <c r="F3" s="2"/>
      <c r="G3" s="2"/>
      <c r="H3" s="2"/>
    </row>
    <row r="4" spans="1:8" ht="22.5" customHeight="1" thickBot="1" x14ac:dyDescent="0.3">
      <c r="A4" s="25"/>
      <c r="B4" s="9"/>
      <c r="C4" s="2"/>
      <c r="D4" s="2"/>
      <c r="E4" s="79" t="s">
        <v>148</v>
      </c>
      <c r="F4" s="2"/>
      <c r="G4" s="2"/>
      <c r="H4" s="2"/>
    </row>
    <row r="5" spans="1:8" ht="19.5" customHeight="1" thickBot="1" x14ac:dyDescent="0.3">
      <c r="A5" s="70" t="s">
        <v>141</v>
      </c>
      <c r="B5" s="71" t="s">
        <v>142</v>
      </c>
      <c r="C5" s="2"/>
      <c r="D5" s="2"/>
      <c r="E5" s="83" t="s">
        <v>141</v>
      </c>
      <c r="F5" s="84" t="s">
        <v>142</v>
      </c>
      <c r="G5" s="2"/>
      <c r="H5" s="2"/>
    </row>
    <row r="6" spans="1:8" ht="19.5" customHeight="1" x14ac:dyDescent="0.25">
      <c r="A6" s="72" t="s">
        <v>134</v>
      </c>
      <c r="B6" s="73"/>
      <c r="C6" s="2"/>
      <c r="D6" s="2"/>
      <c r="E6" s="72" t="s">
        <v>134</v>
      </c>
      <c r="F6" s="73">
        <v>7.6</v>
      </c>
      <c r="G6" s="2"/>
      <c r="H6" s="2"/>
    </row>
    <row r="7" spans="1:8" ht="19.5" customHeight="1" x14ac:dyDescent="0.25">
      <c r="A7" s="74" t="s">
        <v>135</v>
      </c>
      <c r="B7" s="82"/>
      <c r="C7" s="2"/>
      <c r="D7" s="2"/>
      <c r="E7" s="74" t="s">
        <v>135</v>
      </c>
      <c r="F7" s="82">
        <v>1.3</v>
      </c>
      <c r="G7" s="2"/>
      <c r="H7" s="2"/>
    </row>
    <row r="8" spans="1:8" ht="19.5" customHeight="1" x14ac:dyDescent="0.25">
      <c r="A8" s="75" t="s">
        <v>136</v>
      </c>
      <c r="B8" s="76"/>
      <c r="C8" s="2"/>
      <c r="D8" s="2"/>
      <c r="E8" s="75" t="s">
        <v>136</v>
      </c>
      <c r="F8" s="76">
        <v>0.75</v>
      </c>
      <c r="G8" s="2"/>
      <c r="H8" s="2"/>
    </row>
    <row r="9" spans="1:8" ht="19.5" customHeight="1" x14ac:dyDescent="0.25">
      <c r="A9" s="74" t="s">
        <v>137</v>
      </c>
      <c r="B9" s="82"/>
      <c r="C9" s="2"/>
      <c r="D9" s="2"/>
      <c r="E9" s="74" t="s">
        <v>137</v>
      </c>
      <c r="F9" s="82">
        <v>0.7</v>
      </c>
      <c r="G9" s="2"/>
      <c r="H9" s="2"/>
    </row>
    <row r="10" spans="1:8" ht="19.5" customHeight="1" x14ac:dyDescent="0.25">
      <c r="A10" s="75" t="s">
        <v>145</v>
      </c>
      <c r="B10" s="76"/>
      <c r="C10" s="2"/>
      <c r="D10" s="2"/>
      <c r="E10" s="75" t="s">
        <v>145</v>
      </c>
      <c r="F10" s="76" t="s">
        <v>11</v>
      </c>
      <c r="G10" s="2"/>
      <c r="H10" s="2"/>
    </row>
    <row r="11" spans="1:8" ht="19.5" customHeight="1" x14ac:dyDescent="0.25">
      <c r="A11" s="74" t="s">
        <v>138</v>
      </c>
      <c r="B11" s="82"/>
      <c r="C11" s="2"/>
      <c r="D11" s="2"/>
      <c r="E11" s="74" t="s">
        <v>138</v>
      </c>
      <c r="F11" s="82">
        <v>0.6</v>
      </c>
      <c r="G11" s="2"/>
      <c r="H11" s="2"/>
    </row>
    <row r="12" spans="1:8" ht="19.5" customHeight="1" x14ac:dyDescent="0.25">
      <c r="A12" s="75" t="s">
        <v>139</v>
      </c>
      <c r="B12" s="76"/>
      <c r="C12" s="2"/>
      <c r="D12" s="2"/>
      <c r="E12" s="75" t="s">
        <v>139</v>
      </c>
      <c r="F12" s="76">
        <v>0.9</v>
      </c>
      <c r="G12" s="2"/>
      <c r="H12" s="2"/>
    </row>
    <row r="13" spans="1:8" ht="19.5" customHeight="1" x14ac:dyDescent="0.25">
      <c r="A13" s="74" t="s">
        <v>140</v>
      </c>
      <c r="B13" s="82"/>
      <c r="C13" s="2"/>
      <c r="D13" s="2"/>
      <c r="E13" s="74" t="s">
        <v>140</v>
      </c>
      <c r="F13" s="82" t="s">
        <v>11</v>
      </c>
      <c r="G13" s="2"/>
      <c r="H13" s="2"/>
    </row>
    <row r="14" spans="1:8" ht="19.5" customHeight="1" x14ac:dyDescent="0.25">
      <c r="A14" s="75" t="s">
        <v>146</v>
      </c>
      <c r="B14" s="76"/>
      <c r="C14" s="2"/>
      <c r="D14" s="2"/>
      <c r="E14" s="75" t="s">
        <v>146</v>
      </c>
      <c r="F14" s="76">
        <v>1.2</v>
      </c>
      <c r="G14" s="2"/>
      <c r="H14" s="2"/>
    </row>
    <row r="15" spans="1:8" ht="19.5" customHeight="1" x14ac:dyDescent="0.25">
      <c r="A15" s="74" t="s">
        <v>147</v>
      </c>
      <c r="B15" s="82"/>
      <c r="C15" s="2"/>
      <c r="D15" s="2"/>
      <c r="E15" s="74" t="s">
        <v>147</v>
      </c>
      <c r="F15" s="82">
        <v>0.3</v>
      </c>
      <c r="G15" s="2"/>
      <c r="H15" s="2"/>
    </row>
    <row r="16" spans="1:8" ht="19.5" customHeight="1" thickBot="1" x14ac:dyDescent="0.3">
      <c r="A16" s="77" t="s">
        <v>5</v>
      </c>
      <c r="B16" s="78"/>
      <c r="C16" s="2"/>
      <c r="D16" s="2"/>
      <c r="E16" s="77" t="s">
        <v>5</v>
      </c>
      <c r="F16" s="78" t="s">
        <v>11</v>
      </c>
      <c r="G16" s="2"/>
      <c r="H16" s="2"/>
    </row>
    <row r="17" spans="1:8" ht="17.25" customHeight="1" x14ac:dyDescent="0.25">
      <c r="A17" s="80" t="s">
        <v>144</v>
      </c>
      <c r="B17" s="81">
        <f>SUM(B6:B16)</f>
        <v>0</v>
      </c>
      <c r="C17" s="2"/>
      <c r="D17" s="2"/>
      <c r="E17" s="80" t="s">
        <v>144</v>
      </c>
      <c r="F17" s="81">
        <f>SUM(F6:F16)</f>
        <v>13.35</v>
      </c>
      <c r="G17" s="2"/>
      <c r="H17" s="2"/>
    </row>
    <row r="18" spans="1:8" x14ac:dyDescent="0.25">
      <c r="A18" s="25"/>
      <c r="B18" s="9"/>
      <c r="C18" s="2"/>
      <c r="D18" s="2"/>
      <c r="E18" s="2"/>
      <c r="F18" s="2"/>
      <c r="G18" s="2"/>
      <c r="H18" s="2"/>
    </row>
    <row r="19" spans="1:8" x14ac:dyDescent="0.25">
      <c r="A19" s="25"/>
      <c r="B19" s="9"/>
      <c r="C19" s="2"/>
      <c r="D19" s="2"/>
      <c r="E19" s="2"/>
      <c r="F19" s="2"/>
      <c r="G19" s="2"/>
      <c r="H19" s="2"/>
    </row>
    <row r="20" spans="1:8" x14ac:dyDescent="0.25">
      <c r="A20" s="25"/>
      <c r="B20" s="9"/>
      <c r="C20" s="2"/>
      <c r="D20" s="2"/>
      <c r="E20" s="2"/>
      <c r="F20" s="2"/>
      <c r="G20" s="2"/>
      <c r="H20" s="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7" tint="0.59999389629810485"/>
  </sheetPr>
  <dimension ref="A1:F33"/>
  <sheetViews>
    <sheetView zoomScaleNormal="100" workbookViewId="0"/>
  </sheetViews>
  <sheetFormatPr baseColWidth="10" defaultRowHeight="15" x14ac:dyDescent="0.25"/>
  <cols>
    <col min="1" max="1" width="2.5703125" customWidth="1"/>
    <col min="2" max="2" width="34.42578125" customWidth="1"/>
    <col min="3" max="3" width="19" customWidth="1"/>
    <col min="4" max="4" width="20.140625" bestFit="1" customWidth="1"/>
  </cols>
  <sheetData>
    <row r="1" spans="1:6" ht="32.25" customHeight="1" x14ac:dyDescent="0.25">
      <c r="A1" s="2"/>
      <c r="B1" s="8" t="s">
        <v>8</v>
      </c>
      <c r="C1" s="2"/>
      <c r="D1" s="2"/>
      <c r="E1" s="2"/>
      <c r="F1" s="2"/>
    </row>
    <row r="2" spans="1:6" x14ac:dyDescent="0.25">
      <c r="A2" s="2"/>
      <c r="B2" s="2"/>
      <c r="C2" s="2"/>
      <c r="D2" s="2"/>
      <c r="E2" s="2"/>
      <c r="F2" s="2"/>
    </row>
    <row r="3" spans="1:6" x14ac:dyDescent="0.25">
      <c r="A3" s="2"/>
      <c r="B3" s="17" t="s">
        <v>18</v>
      </c>
      <c r="D3" s="2"/>
      <c r="E3" s="2"/>
      <c r="F3" s="2"/>
    </row>
    <row r="4" spans="1:6" x14ac:dyDescent="0.25">
      <c r="A4" s="2"/>
      <c r="B4" s="18" t="s">
        <v>19</v>
      </c>
      <c r="C4" s="2"/>
      <c r="D4" s="2"/>
      <c r="E4" s="2"/>
      <c r="F4" s="2"/>
    </row>
    <row r="5" spans="1:6" x14ac:dyDescent="0.25">
      <c r="A5" s="2"/>
      <c r="B5" s="18"/>
      <c r="C5" s="2"/>
      <c r="D5" s="2"/>
      <c r="E5" s="2"/>
      <c r="F5" s="2"/>
    </row>
    <row r="6" spans="1:6" x14ac:dyDescent="0.25">
      <c r="A6" s="2"/>
      <c r="B6" s="18"/>
      <c r="C6" s="2"/>
      <c r="D6" s="2"/>
      <c r="E6" s="2"/>
      <c r="F6" s="2"/>
    </row>
    <row r="7" spans="1:6" ht="17.25" x14ac:dyDescent="0.3">
      <c r="A7" s="2"/>
      <c r="B7" s="19" t="s">
        <v>20</v>
      </c>
      <c r="C7" s="2"/>
      <c r="D7" s="2"/>
      <c r="E7" s="2"/>
      <c r="F7" s="2"/>
    </row>
    <row r="8" spans="1:6" x14ac:dyDescent="0.25">
      <c r="A8" s="2"/>
      <c r="B8" s="2"/>
      <c r="C8" s="2"/>
      <c r="D8" s="2"/>
      <c r="E8" s="2"/>
      <c r="F8" s="20"/>
    </row>
    <row r="9" spans="1:6" x14ac:dyDescent="0.25">
      <c r="A9" s="2"/>
      <c r="B9" s="11" t="s">
        <v>16</v>
      </c>
      <c r="C9" s="11" t="s">
        <v>17</v>
      </c>
      <c r="D9" s="11" t="s">
        <v>14</v>
      </c>
      <c r="E9" s="2"/>
      <c r="F9" s="2"/>
    </row>
    <row r="10" spans="1:6" ht="15.75" x14ac:dyDescent="0.25">
      <c r="A10" s="2"/>
      <c r="B10" s="10" t="s">
        <v>15</v>
      </c>
      <c r="C10" s="14">
        <v>180</v>
      </c>
      <c r="D10" s="14">
        <v>180</v>
      </c>
      <c r="E10" s="9"/>
      <c r="F10" s="2"/>
    </row>
    <row r="11" spans="1:6" ht="15.75" x14ac:dyDescent="0.25">
      <c r="A11" s="2"/>
      <c r="B11" s="10" t="s">
        <v>149</v>
      </c>
      <c r="C11" s="14">
        <v>13</v>
      </c>
      <c r="D11" s="14">
        <v>15.5</v>
      </c>
      <c r="E11" s="9"/>
      <c r="F11" s="2"/>
    </row>
    <row r="12" spans="1:6" ht="15.75" x14ac:dyDescent="0.25">
      <c r="A12" s="2"/>
      <c r="B12" s="10" t="s">
        <v>10</v>
      </c>
      <c r="C12" s="14" t="s">
        <v>11</v>
      </c>
      <c r="D12" s="14">
        <v>30</v>
      </c>
      <c r="E12" s="9"/>
      <c r="F12" s="2"/>
    </row>
    <row r="13" spans="1:6" ht="15.75" x14ac:dyDescent="0.25">
      <c r="A13" s="2"/>
      <c r="B13" s="10" t="s">
        <v>13</v>
      </c>
      <c r="C13" s="14" t="s">
        <v>11</v>
      </c>
      <c r="D13" s="14" t="s">
        <v>11</v>
      </c>
      <c r="E13" s="9"/>
      <c r="F13" s="2"/>
    </row>
    <row r="14" spans="1:6" ht="16.5" thickBot="1" x14ac:dyDescent="0.3">
      <c r="A14" s="2"/>
      <c r="B14" s="13" t="s">
        <v>12</v>
      </c>
      <c r="C14" s="15">
        <v>380</v>
      </c>
      <c r="D14" s="15">
        <v>412.5</v>
      </c>
      <c r="E14" s="9"/>
      <c r="F14" s="2"/>
    </row>
    <row r="15" spans="1:6" ht="17.25" x14ac:dyDescent="0.3">
      <c r="A15" s="2"/>
      <c r="B15" s="12" t="s">
        <v>9</v>
      </c>
      <c r="C15" s="16">
        <f>C14-C11-C10</f>
        <v>187</v>
      </c>
      <c r="D15" s="16">
        <f>D14-D12-D11-D10</f>
        <v>187</v>
      </c>
      <c r="E15" s="9"/>
      <c r="F15" s="2"/>
    </row>
    <row r="16" spans="1:6" x14ac:dyDescent="0.25">
      <c r="A16" s="2"/>
      <c r="B16" s="2"/>
      <c r="C16" s="9"/>
      <c r="D16" s="9"/>
      <c r="E16" s="9"/>
      <c r="F16" s="2"/>
    </row>
    <row r="17" spans="1:6" ht="17.25" customHeight="1" x14ac:dyDescent="0.25">
      <c r="A17" s="2"/>
      <c r="B17" s="2"/>
      <c r="C17" s="9"/>
      <c r="D17" s="23" t="str">
        <f>IF(D15&lt;C15,"Se redujo la utilidad",IF(D15=C15,"La utilidad sigue igual",IF(D15&gt;C15,"La utilidad aumentó")))</f>
        <v>La utilidad sigue igual</v>
      </c>
      <c r="E17" s="9"/>
      <c r="F17" s="2"/>
    </row>
    <row r="18" spans="1:6" x14ac:dyDescent="0.25">
      <c r="A18" s="2"/>
      <c r="B18" s="2"/>
      <c r="C18" s="9"/>
      <c r="D18" s="22">
        <f>((D15/C15)-1)</f>
        <v>0</v>
      </c>
      <c r="E18" s="9"/>
      <c r="F18" s="2"/>
    </row>
    <row r="19" spans="1:6" x14ac:dyDescent="0.25">
      <c r="A19" s="2"/>
      <c r="B19" s="2"/>
      <c r="C19" s="9"/>
      <c r="D19" s="9"/>
      <c r="E19" s="9"/>
      <c r="F19" s="2"/>
    </row>
    <row r="20" spans="1:6" x14ac:dyDescent="0.25">
      <c r="A20" s="2"/>
      <c r="B20" s="2"/>
      <c r="C20" s="2"/>
      <c r="D20" s="2"/>
      <c r="E20" s="2"/>
      <c r="F20" s="2"/>
    </row>
    <row r="21" spans="1:6" ht="17.25" x14ac:dyDescent="0.3">
      <c r="A21" s="2"/>
      <c r="B21" s="19" t="s">
        <v>21</v>
      </c>
      <c r="C21" s="2"/>
      <c r="D21" s="2"/>
      <c r="E21" s="2"/>
      <c r="F21" s="2"/>
    </row>
    <row r="22" spans="1:6" x14ac:dyDescent="0.25">
      <c r="A22" s="2"/>
      <c r="B22" s="2"/>
      <c r="C22" s="2"/>
      <c r="D22" s="2"/>
      <c r="E22" s="2"/>
      <c r="F22" s="2"/>
    </row>
    <row r="23" spans="1:6" x14ac:dyDescent="0.25">
      <c r="A23" s="2"/>
      <c r="B23" s="11" t="s">
        <v>16</v>
      </c>
      <c r="C23" s="21" t="s">
        <v>22</v>
      </c>
      <c r="D23" s="21" t="s">
        <v>23</v>
      </c>
      <c r="E23" s="9"/>
      <c r="F23" s="2"/>
    </row>
    <row r="24" spans="1:6" ht="15.75" x14ac:dyDescent="0.25">
      <c r="A24" s="2"/>
      <c r="B24" s="10" t="s">
        <v>15</v>
      </c>
      <c r="C24" s="14">
        <v>188</v>
      </c>
      <c r="D24" s="14">
        <v>195</v>
      </c>
      <c r="E24" s="2"/>
      <c r="F24" s="2"/>
    </row>
    <row r="25" spans="1:6" ht="15.75" x14ac:dyDescent="0.25">
      <c r="A25" s="2"/>
      <c r="B25" s="10" t="s">
        <v>149</v>
      </c>
      <c r="C25" s="14">
        <v>13.5</v>
      </c>
      <c r="D25" s="14">
        <v>13.5</v>
      </c>
      <c r="E25" s="2"/>
      <c r="F25" s="2"/>
    </row>
    <row r="26" spans="1:6" ht="15.75" x14ac:dyDescent="0.25">
      <c r="A26" s="2"/>
      <c r="B26" s="10" t="s">
        <v>10</v>
      </c>
      <c r="C26" s="14">
        <v>35</v>
      </c>
      <c r="D26" s="14">
        <v>35</v>
      </c>
      <c r="E26" s="2"/>
      <c r="F26" s="2"/>
    </row>
    <row r="27" spans="1:6" ht="15.75" x14ac:dyDescent="0.25">
      <c r="A27" s="2"/>
      <c r="B27" s="10" t="s">
        <v>13</v>
      </c>
      <c r="C27" s="14" t="s">
        <v>11</v>
      </c>
      <c r="D27" s="14" t="s">
        <v>11</v>
      </c>
      <c r="E27" s="2"/>
      <c r="F27" s="2"/>
    </row>
    <row r="28" spans="1:6" ht="16.5" thickBot="1" x14ac:dyDescent="0.3">
      <c r="A28" s="2"/>
      <c r="B28" s="13" t="s">
        <v>12</v>
      </c>
      <c r="C28" s="15">
        <v>410</v>
      </c>
      <c r="D28" s="15">
        <v>410</v>
      </c>
      <c r="E28" s="2"/>
      <c r="F28" s="2"/>
    </row>
    <row r="29" spans="1:6" ht="17.25" x14ac:dyDescent="0.3">
      <c r="A29" s="2"/>
      <c r="B29" s="12" t="s">
        <v>9</v>
      </c>
      <c r="C29" s="16">
        <f>C28-C26-C25-C24</f>
        <v>173.5</v>
      </c>
      <c r="D29" s="16">
        <f>D28-D26-D25-D24</f>
        <v>166.5</v>
      </c>
      <c r="E29" s="2"/>
      <c r="F29" s="2"/>
    </row>
    <row r="30" spans="1:6" x14ac:dyDescent="0.25">
      <c r="A30" s="2"/>
      <c r="B30" s="2"/>
      <c r="C30" s="9"/>
      <c r="D30" s="9"/>
      <c r="E30" s="2"/>
      <c r="F30" s="2"/>
    </row>
    <row r="31" spans="1:6" ht="17.25" customHeight="1" x14ac:dyDescent="0.25">
      <c r="A31" s="2"/>
      <c r="B31" s="2"/>
      <c r="C31" s="2"/>
      <c r="D31" s="23" t="str">
        <f>IF(D29&lt;C29,"Se redujo la utilidad",IF(D29=C29,"La utilidad sigue igual",IF(D29&gt;C29,"La utilidad aumentó")))</f>
        <v>Se redujo la utilidad</v>
      </c>
      <c r="E31" s="2"/>
      <c r="F31" s="2"/>
    </row>
    <row r="32" spans="1:6" x14ac:dyDescent="0.25">
      <c r="A32" s="2"/>
      <c r="B32" s="2"/>
      <c r="C32" s="2"/>
      <c r="D32" s="22">
        <f>((D29/C29)-1)</f>
        <v>-4.0345821325648457E-2</v>
      </c>
      <c r="E32" s="2"/>
      <c r="F32" s="2"/>
    </row>
    <row r="33" spans="1:6" x14ac:dyDescent="0.25">
      <c r="A33" s="2"/>
      <c r="B33" s="2"/>
      <c r="C33" s="2"/>
      <c r="D33" s="2"/>
      <c r="E33" s="2"/>
      <c r="F33" s="2"/>
    </row>
  </sheetData>
  <conditionalFormatting sqref="D31">
    <cfRule type="containsText" dxfId="5" priority="4" operator="containsText" text="La utilidad aumentó">
      <formula>NOT(ISERROR(SEARCH("La utilidad aumentó",D31)))</formula>
    </cfRule>
    <cfRule type="containsText" dxfId="4" priority="5" operator="containsText" text="La utilidad sigue igual">
      <formula>NOT(ISERROR(SEARCH("La utilidad sigue igual",D31)))</formula>
    </cfRule>
    <cfRule type="containsText" dxfId="3" priority="6" operator="containsText" text="Se redujo la utilidad">
      <formula>NOT(ISERROR(SEARCH("Se redujo la utilidad",D31)))</formula>
    </cfRule>
  </conditionalFormatting>
  <conditionalFormatting sqref="D17">
    <cfRule type="containsText" dxfId="2" priority="1" operator="containsText" text="La utilidad aumentó">
      <formula>NOT(ISERROR(SEARCH("La utilidad aumentó",D17)))</formula>
    </cfRule>
    <cfRule type="containsText" dxfId="1" priority="2" operator="containsText" text="La utilidad sigue igual">
      <formula>NOT(ISERROR(SEARCH("La utilidad sigue igual",D17)))</formula>
    </cfRule>
    <cfRule type="containsText" dxfId="0" priority="3" operator="containsText" text="Se redujo la utilidad">
      <formula>NOT(ISERROR(SEARCH("Se redujo la utilidad",D17)))</formula>
    </cfRule>
  </conditionalFormatting>
  <pageMargins left="0.7" right="0.7" top="0.75" bottom="0.75" header="0.3" footer="0.3"/>
  <pageSetup paperSize="0" orientation="portrait" horizontalDpi="0" verticalDpi="0" copies="0"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vt:lpstr>
      <vt:lpstr>Ejemplo macetas</vt:lpstr>
      <vt:lpstr>Ejemplo ropa</vt:lpstr>
      <vt:lpstr>Empaque</vt:lpstr>
      <vt:lpstr>Comparador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dc:creator>
  <cp:lastModifiedBy>Romero</cp:lastModifiedBy>
  <dcterms:created xsi:type="dcterms:W3CDTF">2021-02-04T18:57:35Z</dcterms:created>
  <dcterms:modified xsi:type="dcterms:W3CDTF">2021-06-18T20:08:42Z</dcterms:modified>
</cp:coreProperties>
</file>